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03"/>
  <workbookPr/>
  <mc:AlternateContent xmlns:mc="http://schemas.openxmlformats.org/markup-compatibility/2006">
    <mc:Choice Requires="x15">
      <x15ac:absPath xmlns:x15ac="http://schemas.microsoft.com/office/spreadsheetml/2010/11/ac" url="https://parisnanterrefr-my.sharepoint.com/personal/45007626_parisnanterre_fr/Documents/S2 BUT/SAE/SAE 2.5/Résultats essais/"/>
    </mc:Choice>
  </mc:AlternateContent>
  <xr:revisionPtr revIDLastSave="320" documentId="8_{C248DF8E-D88E-4E9E-834F-72F9C06E97B6}" xr6:coauthVersionLast="47" xr6:coauthVersionMax="47" xr10:uidLastSave="{45701BF7-7F28-4694-8D9A-7302D2D503C6}"/>
  <bookViews>
    <workbookView xWindow="-120" yWindow="-120" windowWidth="38640" windowHeight="2112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0" i="1" l="1"/>
  <c r="M50" i="1" s="1"/>
  <c r="L49" i="1"/>
  <c r="M49" i="1" s="1"/>
  <c r="L48" i="1"/>
  <c r="M48" i="1" s="1"/>
  <c r="L47" i="1"/>
  <c r="M47" i="1" s="1"/>
  <c r="L46" i="1"/>
  <c r="M46" i="1" s="1"/>
  <c r="L45" i="1"/>
  <c r="M45" i="1" s="1"/>
  <c r="L44" i="1"/>
  <c r="M44" i="1" s="1"/>
  <c r="L43" i="1"/>
  <c r="N47" i="1"/>
  <c r="N46" i="1"/>
  <c r="N43" i="1"/>
  <c r="M28" i="1"/>
  <c r="M29" i="1"/>
  <c r="M30" i="1"/>
  <c r="M31" i="1"/>
  <c r="M32" i="1"/>
  <c r="M33" i="1"/>
  <c r="M34" i="1"/>
  <c r="L28" i="1"/>
  <c r="L29" i="1"/>
  <c r="L30" i="1"/>
  <c r="L31" i="1"/>
  <c r="L32" i="1"/>
  <c r="L33" i="1"/>
  <c r="L34" i="1"/>
  <c r="L27" i="1"/>
  <c r="N31" i="1"/>
  <c r="N30" i="1"/>
  <c r="N27" i="1"/>
  <c r="N9" i="1"/>
  <c r="M15" i="1"/>
  <c r="M16" i="1"/>
  <c r="M17" i="1"/>
  <c r="M19" i="1"/>
  <c r="M20" i="1"/>
  <c r="M21" i="1"/>
  <c r="M22" i="1"/>
  <c r="R15" i="1"/>
  <c r="R16" i="1"/>
  <c r="R17" i="1"/>
  <c r="R18" i="1"/>
  <c r="R20" i="1"/>
  <c r="R21" i="1"/>
  <c r="R22" i="1"/>
  <c r="Q22" i="1"/>
  <c r="Q21" i="1"/>
  <c r="Q20" i="1"/>
  <c r="Q19" i="1"/>
  <c r="S19" i="1" s="1"/>
  <c r="Q18" i="1"/>
  <c r="Q17" i="1"/>
  <c r="Q16" i="1"/>
  <c r="Q15" i="1"/>
  <c r="Q10" i="1"/>
  <c r="R10" i="1" s="1"/>
  <c r="Q9" i="1"/>
  <c r="R9" i="1" s="1"/>
  <c r="Q8" i="1"/>
  <c r="R8" i="1" s="1"/>
  <c r="Q7" i="1"/>
  <c r="S7" i="1" s="1"/>
  <c r="Q6" i="1"/>
  <c r="S6" i="1" s="1"/>
  <c r="Q5" i="1"/>
  <c r="R5" i="1" s="1"/>
  <c r="Q4" i="1"/>
  <c r="R4" i="1" s="1"/>
  <c r="Q3" i="1"/>
  <c r="S3" i="1" s="1"/>
  <c r="G18" i="1"/>
  <c r="G20" i="1"/>
  <c r="H20" i="1" s="1"/>
  <c r="C10" i="1"/>
  <c r="G21" i="1"/>
  <c r="G45" i="1"/>
  <c r="G46" i="1"/>
  <c r="G47" i="1"/>
  <c r="G48" i="1"/>
  <c r="G49" i="1"/>
  <c r="G50" i="1"/>
  <c r="G51" i="1"/>
  <c r="H47" i="1"/>
  <c r="H51" i="1"/>
  <c r="H50" i="1"/>
  <c r="H49" i="1"/>
  <c r="H45" i="1"/>
  <c r="H46" i="1"/>
  <c r="G44" i="1"/>
  <c r="H44" i="1" s="1"/>
  <c r="C8" i="1"/>
  <c r="A10" i="1"/>
  <c r="I20" i="1"/>
  <c r="G23" i="1"/>
  <c r="I21" i="1"/>
  <c r="I49" i="1"/>
  <c r="I48" i="1"/>
  <c r="I46" i="1"/>
  <c r="I45" i="1"/>
  <c r="G19" i="1"/>
  <c r="H19" i="1" s="1"/>
  <c r="G22" i="1"/>
  <c r="I22" i="1" s="1"/>
  <c r="G24" i="1"/>
  <c r="G25" i="1"/>
  <c r="H25" i="1" s="1"/>
  <c r="B10" i="1"/>
  <c r="N44" i="1" l="1"/>
  <c r="N45" i="1"/>
  <c r="N48" i="1"/>
  <c r="N49" i="1"/>
  <c r="N50" i="1"/>
  <c r="N28" i="1"/>
  <c r="N29" i="1"/>
  <c r="N32" i="1"/>
  <c r="N33" i="1"/>
  <c r="N34" i="1"/>
  <c r="L22" i="1"/>
  <c r="L21" i="1"/>
  <c r="L20" i="1"/>
  <c r="L19" i="1"/>
  <c r="L18" i="1"/>
  <c r="N18" i="1" s="1"/>
  <c r="L17" i="1"/>
  <c r="L16" i="1"/>
  <c r="L15" i="1"/>
  <c r="L10" i="1"/>
  <c r="N10" i="1" s="1"/>
  <c r="L9" i="1"/>
  <c r="L8" i="1"/>
  <c r="N8" i="1" s="1"/>
  <c r="L7" i="1"/>
  <c r="N7" i="1" s="1"/>
  <c r="L6" i="1"/>
  <c r="N6" i="1" s="1"/>
  <c r="L5" i="1"/>
  <c r="N5" i="1" s="1"/>
  <c r="L4" i="1"/>
  <c r="N4" i="1" s="1"/>
  <c r="L3" i="1"/>
  <c r="N3" i="1" s="1"/>
  <c r="S4" i="1"/>
  <c r="S5" i="1"/>
  <c r="S8" i="1"/>
  <c r="S9" i="1"/>
  <c r="S10" i="1"/>
  <c r="N15" i="1"/>
  <c r="S15" i="1"/>
  <c r="N16" i="1"/>
  <c r="S16" i="1"/>
  <c r="N17" i="1"/>
  <c r="S17" i="1"/>
  <c r="S18" i="1"/>
  <c r="N19" i="1"/>
  <c r="N20" i="1"/>
  <c r="S20" i="1"/>
  <c r="N21" i="1"/>
  <c r="S21" i="1"/>
  <c r="N22" i="1"/>
  <c r="S22" i="1"/>
  <c r="H24" i="1"/>
  <c r="I24" i="1" s="1"/>
  <c r="H23" i="1"/>
  <c r="I23" i="1" s="1"/>
  <c r="B45" i="1"/>
  <c r="B46" i="1"/>
  <c r="B47" i="1"/>
  <c r="D47" i="1" s="1"/>
  <c r="B48" i="1"/>
  <c r="B49" i="1"/>
  <c r="B50" i="1"/>
  <c r="B51" i="1"/>
  <c r="B44" i="1"/>
  <c r="B19" i="1"/>
  <c r="B20" i="1"/>
  <c r="B21" i="1"/>
  <c r="D21" i="1" s="1"/>
  <c r="B22" i="1"/>
  <c r="B23" i="1"/>
  <c r="B24" i="1"/>
  <c r="B25" i="1"/>
  <c r="B18" i="1"/>
  <c r="I47" i="1"/>
  <c r="D22" i="1"/>
  <c r="D24" i="1"/>
  <c r="I51" i="1"/>
  <c r="I50" i="1"/>
  <c r="I44" i="1"/>
  <c r="I18" i="1"/>
  <c r="I25" i="1"/>
  <c r="I19" i="1"/>
  <c r="D19" i="1"/>
  <c r="D25" i="1"/>
  <c r="D20" i="1"/>
  <c r="D18" i="1"/>
  <c r="D23" i="1"/>
  <c r="C44" i="1" l="1"/>
  <c r="D44" i="1"/>
  <c r="C51" i="1"/>
  <c r="D51" i="1"/>
  <c r="C50" i="1"/>
  <c r="D50" i="1"/>
  <c r="C49" i="1"/>
  <c r="D49" i="1"/>
  <c r="C48" i="1"/>
  <c r="D48" i="1"/>
  <c r="C46" i="1"/>
  <c r="D46" i="1"/>
  <c r="C45" i="1"/>
  <c r="D45" i="1"/>
</calcChain>
</file>

<file path=xl/sharedStrings.xml><?xml version="1.0" encoding="utf-8"?>
<sst xmlns="http://schemas.openxmlformats.org/spreadsheetml/2006/main" count="67" uniqueCount="23">
  <si>
    <t>Donnée</t>
  </si>
  <si>
    <t>Eprouvette</t>
  </si>
  <si>
    <t>Diference</t>
  </si>
  <si>
    <t>Treillis troue</t>
  </si>
  <si>
    <t xml:space="preserve">Kt tôle </t>
  </si>
  <si>
    <t>N</t>
  </si>
  <si>
    <t>contrainte max calculé (Mpa)</t>
  </si>
  <si>
    <t>Contrainte max simulé (Mpa)</t>
  </si>
  <si>
    <t xml:space="preserve">Kt bord </t>
  </si>
  <si>
    <t>Kt rayon</t>
  </si>
  <si>
    <t>Surface (mm²) eprouvette</t>
  </si>
  <si>
    <t>Surface (mm²) treilli</t>
  </si>
  <si>
    <t>treillis section central</t>
  </si>
  <si>
    <t>Treillis rayon</t>
  </si>
  <si>
    <t>Kt = 2,27</t>
  </si>
  <si>
    <t>On peut voir que notre calcul et très proche de la simulation</t>
  </si>
  <si>
    <t>On peut voir que notre calcul surestime beaucoup les contrainte par rapport a la simulation</t>
  </si>
  <si>
    <t>avec un ecart de 0%/1% par rapport a la simulation</t>
  </si>
  <si>
    <t>cette differance et peux etre du a un mauvais Kt?</t>
  </si>
  <si>
    <t>la simulation est inferieur de -16%</t>
  </si>
  <si>
    <t>On peut voir que notre calcul surestime les contrainte par rapport a la simulation</t>
  </si>
  <si>
    <t>avec un ecart de 0% par rapport a la simulation</t>
  </si>
  <si>
    <t>la simulation est inferieur de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</si>
</sst>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8" borderId="0" xfId="0" applyFill="1"/>
    <xf numFmtId="43" fontId="0" fillId="0" borderId="0" xfId="1" applyFont="1" applyBorder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43" fontId="0" fillId="5" borderId="0" xfId="1" applyFont="1" applyFill="1" applyBorder="1"/>
    <xf numFmtId="9" fontId="0" fillId="3" borderId="0" xfId="2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vertical="center"/>
    </xf>
    <xf numFmtId="43" fontId="0" fillId="6" borderId="0" xfId="1" applyFont="1" applyFill="1" applyBorder="1"/>
    <xf numFmtId="9" fontId="0" fillId="4" borderId="0" xfId="2" applyFont="1" applyFill="1" applyBorder="1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center"/>
    </xf>
    <xf numFmtId="0" fontId="0" fillId="7" borderId="0" xfId="0" applyFill="1" applyAlignment="1">
      <alignment horizontal="center" vertical="center"/>
    </xf>
    <xf numFmtId="43" fontId="0" fillId="2" borderId="0" xfId="1" applyFont="1" applyFill="1" applyBorder="1"/>
    <xf numFmtId="164" fontId="0" fillId="7" borderId="0" xfId="0" applyNumberFormat="1" applyFill="1"/>
    <xf numFmtId="9" fontId="0" fillId="7" borderId="0" xfId="2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0" fillId="9" borderId="0" xfId="0" applyFill="1" applyAlignment="1">
      <alignment horizontal="center" vertical="center"/>
    </xf>
    <xf numFmtId="43" fontId="0" fillId="9" borderId="0" xfId="0" applyNumberFormat="1" applyFill="1"/>
    <xf numFmtId="9" fontId="0" fillId="9" borderId="0" xfId="2" applyFont="1" applyFill="1" applyBorder="1" applyAlignment="1">
      <alignment horizontal="center"/>
    </xf>
    <xf numFmtId="43" fontId="0" fillId="10" borderId="0" xfId="1" applyFont="1" applyFill="1" applyBorder="1"/>
    <xf numFmtId="43" fontId="0" fillId="4" borderId="0" xfId="0" applyNumberFormat="1" applyFill="1"/>
    <xf numFmtId="43" fontId="0" fillId="10" borderId="0" xfId="1" applyFont="1" applyFill="1" applyBorder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 applyBorder="1" applyAlignment="1">
      <alignment horizontal="center"/>
    </xf>
    <xf numFmtId="43" fontId="0" fillId="5" borderId="0" xfId="1" applyFont="1" applyFill="1" applyBorder="1" applyAlignment="1">
      <alignment horizontal="center"/>
    </xf>
    <xf numFmtId="43" fontId="0" fillId="6" borderId="0" xfId="1" applyFont="1" applyFill="1" applyBorder="1" applyAlignment="1">
      <alignment horizontal="center"/>
    </xf>
    <xf numFmtId="43" fontId="0" fillId="2" borderId="0" xfId="1" applyFont="1" applyFill="1" applyBorder="1" applyAlignment="1">
      <alignment horizontal="center"/>
    </xf>
    <xf numFmtId="0" fontId="0" fillId="11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309466703118977E-2"/>
          <c:y val="6.8514951904661711E-2"/>
          <c:w val="0.85485597683174175"/>
          <c:h val="0.7869915756526209"/>
        </c:manualLayout>
      </c:layout>
      <c:scatterChart>
        <c:scatterStyle val="lineMarker"/>
        <c:varyColors val="0"/>
        <c:ser>
          <c:idx val="2"/>
          <c:order val="2"/>
          <c:tx>
            <c:v>Treillis calcul</c:v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Feuil1!$A$18:$A$25</c:f>
              <c:numCache>
                <c:formatCode>General</c:formatCode>
                <c:ptCount val="8"/>
                <c:pt idx="0">
                  <c:v>5000</c:v>
                </c:pt>
                <c:pt idx="1">
                  <c:v>2000</c:v>
                </c:pt>
                <c:pt idx="2">
                  <c:v>1500</c:v>
                </c:pt>
                <c:pt idx="3">
                  <c:v>1250</c:v>
                </c:pt>
                <c:pt idx="4">
                  <c:v>1000</c:v>
                </c:pt>
                <c:pt idx="5">
                  <c:v>750</c:v>
                </c:pt>
                <c:pt idx="6">
                  <c:v>500</c:v>
                </c:pt>
                <c:pt idx="7">
                  <c:v>250</c:v>
                </c:pt>
              </c:numCache>
            </c:numRef>
          </c:xVal>
          <c:yVal>
            <c:numRef>
              <c:f>Feuil1!$G$18:$G$25</c:f>
              <c:numCache>
                <c:formatCode>_(* #,##0.00_);_(* \(#,##0.00\);_(* "-"??_);_(@_)</c:formatCode>
                <c:ptCount val="8"/>
                <c:pt idx="0">
                  <c:v>552.08333333333337</c:v>
                </c:pt>
                <c:pt idx="1">
                  <c:v>220.83333333333331</c:v>
                </c:pt>
                <c:pt idx="2">
                  <c:v>165.625</c:v>
                </c:pt>
                <c:pt idx="3">
                  <c:v>138.02083333333334</c:v>
                </c:pt>
                <c:pt idx="4">
                  <c:v>110.41666666666666</c:v>
                </c:pt>
                <c:pt idx="5">
                  <c:v>82.8125</c:v>
                </c:pt>
                <c:pt idx="6">
                  <c:v>55.208333333333329</c:v>
                </c:pt>
                <c:pt idx="7">
                  <c:v>27.604166666666664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7D-4DF0-94C5-3BC1C6791798}"/>
            </c:ext>
          </c:extLst>
        </c:ser>
        <c:ser>
          <c:idx val="3"/>
          <c:order val="3"/>
          <c:tx>
            <c:v>Treillis simu</c:v>
          </c:tx>
          <c:spPr>
            <a:ln w="25400" cap="rnd">
              <a:solidFill>
                <a:schemeClr val="accent5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Feuil1!$A$18:$A$25</c:f>
              <c:numCache>
                <c:formatCode>General</c:formatCode>
                <c:ptCount val="8"/>
                <c:pt idx="0">
                  <c:v>5000</c:v>
                </c:pt>
                <c:pt idx="1">
                  <c:v>2000</c:v>
                </c:pt>
                <c:pt idx="2">
                  <c:v>1500</c:v>
                </c:pt>
                <c:pt idx="3">
                  <c:v>1250</c:v>
                </c:pt>
                <c:pt idx="4">
                  <c:v>1000</c:v>
                </c:pt>
                <c:pt idx="5">
                  <c:v>750</c:v>
                </c:pt>
                <c:pt idx="6">
                  <c:v>500</c:v>
                </c:pt>
                <c:pt idx="7">
                  <c:v>250</c:v>
                </c:pt>
              </c:numCache>
            </c:numRef>
          </c:xVal>
          <c:yVal>
            <c:numRef>
              <c:f>Feuil1!$H$18:$H$25</c:f>
              <c:numCache>
                <c:formatCode>_(* #,##0.00_);_(* \(#,##0.00\);_(* "-"??_);_(@_)</c:formatCode>
                <c:ptCount val="8"/>
                <c:pt idx="0">
                  <c:v>473.9</c:v>
                </c:pt>
                <c:pt idx="1">
                  <c:v>189.91666666666666</c:v>
                </c:pt>
                <c:pt idx="2">
                  <c:v>142.4375</c:v>
                </c:pt>
                <c:pt idx="3" formatCode="General">
                  <c:v>118.5</c:v>
                </c:pt>
                <c:pt idx="4" formatCode="General">
                  <c:v>94.95</c:v>
                </c:pt>
                <c:pt idx="5">
                  <c:v>71.21875</c:v>
                </c:pt>
                <c:pt idx="6">
                  <c:v>47.479166666666664</c:v>
                </c:pt>
                <c:pt idx="7">
                  <c:v>23.739583333333332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7D-4DF0-94C5-3BC1C6791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5666975"/>
        <c:axId val="415663135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Eprouvette calcul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Feuil1!$A$18:$A$25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5000</c:v>
                      </c:pt>
                      <c:pt idx="1">
                        <c:v>2000</c:v>
                      </c:pt>
                      <c:pt idx="2">
                        <c:v>1500</c:v>
                      </c:pt>
                      <c:pt idx="3">
                        <c:v>1250</c:v>
                      </c:pt>
                      <c:pt idx="4">
                        <c:v>1000</c:v>
                      </c:pt>
                      <c:pt idx="5">
                        <c:v>750</c:v>
                      </c:pt>
                      <c:pt idx="6">
                        <c:v>500</c:v>
                      </c:pt>
                      <c:pt idx="7">
                        <c:v>250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Feuil1!$B$18:$B$25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8"/>
                      <c:pt idx="0">
                        <c:v>495.4545454545455</c:v>
                      </c:pt>
                      <c:pt idx="1">
                        <c:v>198.18181818181819</c:v>
                      </c:pt>
                      <c:pt idx="2">
                        <c:v>148.63636363636365</c:v>
                      </c:pt>
                      <c:pt idx="3">
                        <c:v>123.86363636363637</c:v>
                      </c:pt>
                      <c:pt idx="4">
                        <c:v>99.090909090909093</c:v>
                      </c:pt>
                      <c:pt idx="5">
                        <c:v>74.318181818181827</c:v>
                      </c:pt>
                      <c:pt idx="6">
                        <c:v>49.545454545454547</c:v>
                      </c:pt>
                      <c:pt idx="7">
                        <c:v>24.772727272727273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1-CCE5-48E2-8C59-F1CAE8F40222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v>Eprouvette simu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Feuil1!$A$18:$A$25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5000</c:v>
                      </c:pt>
                      <c:pt idx="1">
                        <c:v>2000</c:v>
                      </c:pt>
                      <c:pt idx="2">
                        <c:v>1500</c:v>
                      </c:pt>
                      <c:pt idx="3">
                        <c:v>1250</c:v>
                      </c:pt>
                      <c:pt idx="4">
                        <c:v>1000</c:v>
                      </c:pt>
                      <c:pt idx="5">
                        <c:v>750</c:v>
                      </c:pt>
                      <c:pt idx="6">
                        <c:v>500</c:v>
                      </c:pt>
                      <c:pt idx="7">
                        <c:v>250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Feuil1!$C$18:$C$25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500.6</c:v>
                      </c:pt>
                      <c:pt idx="1">
                        <c:v>200</c:v>
                      </c:pt>
                      <c:pt idx="2">
                        <c:v>150</c:v>
                      </c:pt>
                      <c:pt idx="3">
                        <c:v>125</c:v>
                      </c:pt>
                      <c:pt idx="4">
                        <c:v>99.52</c:v>
                      </c:pt>
                      <c:pt idx="5">
                        <c:v>74.64</c:v>
                      </c:pt>
                      <c:pt idx="6">
                        <c:v>50.06</c:v>
                      </c:pt>
                      <c:pt idx="7">
                        <c:v>24.88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CE5-48E2-8C59-F1CAE8F40222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v>rayon Calcul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Feuil1!$A$18:$A$25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5000</c:v>
                      </c:pt>
                      <c:pt idx="1">
                        <c:v>2000</c:v>
                      </c:pt>
                      <c:pt idx="2">
                        <c:v>1500</c:v>
                      </c:pt>
                      <c:pt idx="3">
                        <c:v>1250</c:v>
                      </c:pt>
                      <c:pt idx="4">
                        <c:v>1000</c:v>
                      </c:pt>
                      <c:pt idx="5">
                        <c:v>750</c:v>
                      </c:pt>
                      <c:pt idx="6">
                        <c:v>500</c:v>
                      </c:pt>
                      <c:pt idx="7">
                        <c:v>250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Feuil1!$G$44:$G$51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8"/>
                      <c:pt idx="0">
                        <c:v>455.41666666666669</c:v>
                      </c:pt>
                      <c:pt idx="1">
                        <c:v>182.16666666666666</c:v>
                      </c:pt>
                      <c:pt idx="2">
                        <c:v>136.625</c:v>
                      </c:pt>
                      <c:pt idx="3">
                        <c:v>113.85416666666667</c:v>
                      </c:pt>
                      <c:pt idx="4">
                        <c:v>91.083333333333329</c:v>
                      </c:pt>
                      <c:pt idx="5">
                        <c:v>68.3125</c:v>
                      </c:pt>
                      <c:pt idx="6">
                        <c:v>45.541666666666664</c:v>
                      </c:pt>
                      <c:pt idx="7">
                        <c:v>22.770833333333332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47D-4DF0-94C5-3BC1C6791798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v>rayon simu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60000"/>
                      </a:schemeClr>
                    </a:solidFill>
                    <a:ln w="9525">
                      <a:solidFill>
                        <a:schemeClr val="accent4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Feuil1!$F$44:$F$51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5000</c:v>
                      </c:pt>
                      <c:pt idx="1">
                        <c:v>2000</c:v>
                      </c:pt>
                      <c:pt idx="2">
                        <c:v>1500</c:v>
                      </c:pt>
                      <c:pt idx="3">
                        <c:v>1250</c:v>
                      </c:pt>
                      <c:pt idx="4">
                        <c:v>1000</c:v>
                      </c:pt>
                      <c:pt idx="5">
                        <c:v>750</c:v>
                      </c:pt>
                      <c:pt idx="6">
                        <c:v>500</c:v>
                      </c:pt>
                      <c:pt idx="7">
                        <c:v>250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Feuil1!$H$44:$H$51</c15:sqref>
                        </c15:formulaRef>
                      </c:ext>
                    </c:extLst>
                    <c:numCache>
                      <c:formatCode>_-* #,##0.00\ _€_-;\-* #,##0.00\ _€_-;_-* "-"??\ _€_-;_-@_-</c:formatCode>
                      <c:ptCount val="8"/>
                      <c:pt idx="0">
                        <c:v>432.64583333333331</c:v>
                      </c:pt>
                      <c:pt idx="1">
                        <c:v>173.05833333333331</c:v>
                      </c:pt>
                      <c:pt idx="2">
                        <c:v>129.79374999999999</c:v>
                      </c:pt>
                      <c:pt idx="3">
                        <c:v>108.16145833333333</c:v>
                      </c:pt>
                      <c:pt idx="4" formatCode="General">
                        <c:v>87.02</c:v>
                      </c:pt>
                      <c:pt idx="5">
                        <c:v>64.896874999999994</c:v>
                      </c:pt>
                      <c:pt idx="6">
                        <c:v>43.264583333333327</c:v>
                      </c:pt>
                      <c:pt idx="7">
                        <c:v>21.632291666666664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47D-4DF0-94C5-3BC1C6791798}"/>
                  </c:ext>
                </c:extLst>
              </c15:ser>
            </c15:filteredScatterSeries>
          </c:ext>
        </c:extLst>
      </c:scatterChart>
      <c:valAx>
        <c:axId val="4156669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5663135"/>
        <c:crosses val="autoZero"/>
        <c:crossBetween val="midCat"/>
      </c:valAx>
      <c:valAx>
        <c:axId val="415663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566697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32560851684989"/>
          <c:y val="6.2935327081246939E-2"/>
          <c:w val="0.84789085864934666"/>
          <c:h val="0.80433825778616319"/>
        </c:manualLayout>
      </c:layout>
      <c:scatterChart>
        <c:scatterStyle val="lineMarker"/>
        <c:varyColors val="0"/>
        <c:ser>
          <c:idx val="0"/>
          <c:order val="0"/>
          <c:tx>
            <c:v>Eprouvette calcul</c:v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Feuil1!$A$18:$A$25</c:f>
              <c:numCache>
                <c:formatCode>General</c:formatCode>
                <c:ptCount val="8"/>
                <c:pt idx="0">
                  <c:v>5000</c:v>
                </c:pt>
                <c:pt idx="1">
                  <c:v>2000</c:v>
                </c:pt>
                <c:pt idx="2">
                  <c:v>1500</c:v>
                </c:pt>
                <c:pt idx="3">
                  <c:v>1250</c:v>
                </c:pt>
                <c:pt idx="4">
                  <c:v>1000</c:v>
                </c:pt>
                <c:pt idx="5">
                  <c:v>750</c:v>
                </c:pt>
                <c:pt idx="6">
                  <c:v>500</c:v>
                </c:pt>
                <c:pt idx="7">
                  <c:v>250</c:v>
                </c:pt>
              </c:numCache>
            </c:numRef>
          </c:xVal>
          <c:yVal>
            <c:numRef>
              <c:f>Feuil1!$B$18:$B$25</c:f>
              <c:numCache>
                <c:formatCode>_(* #,##0.00_);_(* \(#,##0.00\);_(* "-"??_);_(@_)</c:formatCode>
                <c:ptCount val="8"/>
                <c:pt idx="0">
                  <c:v>495.4545454545455</c:v>
                </c:pt>
                <c:pt idx="1">
                  <c:v>198.18181818181819</c:v>
                </c:pt>
                <c:pt idx="2">
                  <c:v>148.63636363636365</c:v>
                </c:pt>
                <c:pt idx="3">
                  <c:v>123.86363636363637</c:v>
                </c:pt>
                <c:pt idx="4">
                  <c:v>99.090909090909093</c:v>
                </c:pt>
                <c:pt idx="5">
                  <c:v>74.318181818181827</c:v>
                </c:pt>
                <c:pt idx="6">
                  <c:v>49.545454545454547</c:v>
                </c:pt>
                <c:pt idx="7">
                  <c:v>24.772727272727273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78-4ED9-836D-79CC59D42C6C}"/>
            </c:ext>
          </c:extLst>
        </c:ser>
        <c:ser>
          <c:idx val="1"/>
          <c:order val="1"/>
          <c:tx>
            <c:v>Eprouvette simu</c:v>
          </c:tx>
          <c:spPr>
            <a:ln w="19050" cap="rnd">
              <a:solidFill>
                <a:schemeClr val="accent6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Feuil1!$A$18:$A$25</c:f>
              <c:numCache>
                <c:formatCode>General</c:formatCode>
                <c:ptCount val="8"/>
                <c:pt idx="0">
                  <c:v>5000</c:v>
                </c:pt>
                <c:pt idx="1">
                  <c:v>2000</c:v>
                </c:pt>
                <c:pt idx="2">
                  <c:v>1500</c:v>
                </c:pt>
                <c:pt idx="3">
                  <c:v>1250</c:v>
                </c:pt>
                <c:pt idx="4">
                  <c:v>1000</c:v>
                </c:pt>
                <c:pt idx="5">
                  <c:v>750</c:v>
                </c:pt>
                <c:pt idx="6">
                  <c:v>500</c:v>
                </c:pt>
                <c:pt idx="7">
                  <c:v>250</c:v>
                </c:pt>
              </c:numCache>
            </c:numRef>
          </c:xVal>
          <c:yVal>
            <c:numRef>
              <c:f>Feuil1!$C$18:$C$25</c:f>
              <c:numCache>
                <c:formatCode>General</c:formatCode>
                <c:ptCount val="8"/>
                <c:pt idx="0">
                  <c:v>500.6</c:v>
                </c:pt>
                <c:pt idx="1">
                  <c:v>200</c:v>
                </c:pt>
                <c:pt idx="2">
                  <c:v>150</c:v>
                </c:pt>
                <c:pt idx="3">
                  <c:v>125</c:v>
                </c:pt>
                <c:pt idx="4">
                  <c:v>99.52</c:v>
                </c:pt>
                <c:pt idx="5">
                  <c:v>74.64</c:v>
                </c:pt>
                <c:pt idx="6">
                  <c:v>50.06</c:v>
                </c:pt>
                <c:pt idx="7">
                  <c:v>24.88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278-4ED9-836D-79CC59D42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5666975"/>
        <c:axId val="415663135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Treillis calcul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Feuil1!$A$18:$A$25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5000</c:v>
                      </c:pt>
                      <c:pt idx="1">
                        <c:v>2000</c:v>
                      </c:pt>
                      <c:pt idx="2">
                        <c:v>1500</c:v>
                      </c:pt>
                      <c:pt idx="3">
                        <c:v>1250</c:v>
                      </c:pt>
                      <c:pt idx="4">
                        <c:v>1000</c:v>
                      </c:pt>
                      <c:pt idx="5">
                        <c:v>750</c:v>
                      </c:pt>
                      <c:pt idx="6">
                        <c:v>500</c:v>
                      </c:pt>
                      <c:pt idx="7">
                        <c:v>250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Feuil1!$G$18:$G$25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8"/>
                      <c:pt idx="0">
                        <c:v>552.08333333333337</c:v>
                      </c:pt>
                      <c:pt idx="1">
                        <c:v>220.83333333333331</c:v>
                      </c:pt>
                      <c:pt idx="2">
                        <c:v>165.625</c:v>
                      </c:pt>
                      <c:pt idx="3">
                        <c:v>138.02083333333334</c:v>
                      </c:pt>
                      <c:pt idx="4">
                        <c:v>110.41666666666666</c:v>
                      </c:pt>
                      <c:pt idx="5">
                        <c:v>82.8125</c:v>
                      </c:pt>
                      <c:pt idx="6">
                        <c:v>55.208333333333329</c:v>
                      </c:pt>
                      <c:pt idx="7">
                        <c:v>27.604166666666664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A278-4ED9-836D-79CC59D42C6C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v>Treillis simu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Feuil1!$A$18:$A$25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5000</c:v>
                      </c:pt>
                      <c:pt idx="1">
                        <c:v>2000</c:v>
                      </c:pt>
                      <c:pt idx="2">
                        <c:v>1500</c:v>
                      </c:pt>
                      <c:pt idx="3">
                        <c:v>1250</c:v>
                      </c:pt>
                      <c:pt idx="4">
                        <c:v>1000</c:v>
                      </c:pt>
                      <c:pt idx="5">
                        <c:v>750</c:v>
                      </c:pt>
                      <c:pt idx="6">
                        <c:v>500</c:v>
                      </c:pt>
                      <c:pt idx="7">
                        <c:v>250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Feuil1!$H$18:$H$25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8"/>
                      <c:pt idx="0">
                        <c:v>473.9</c:v>
                      </c:pt>
                      <c:pt idx="1">
                        <c:v>189.91666666666666</c:v>
                      </c:pt>
                      <c:pt idx="2">
                        <c:v>142.4375</c:v>
                      </c:pt>
                      <c:pt idx="3" formatCode="General">
                        <c:v>118.5</c:v>
                      </c:pt>
                      <c:pt idx="4" formatCode="General">
                        <c:v>94.95</c:v>
                      </c:pt>
                      <c:pt idx="5">
                        <c:v>71.21875</c:v>
                      </c:pt>
                      <c:pt idx="6">
                        <c:v>47.479166666666664</c:v>
                      </c:pt>
                      <c:pt idx="7">
                        <c:v>23.739583333333332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278-4ED9-836D-79CC59D42C6C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v>rayon Calcul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Feuil1!$A$18:$A$25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5000</c:v>
                      </c:pt>
                      <c:pt idx="1">
                        <c:v>2000</c:v>
                      </c:pt>
                      <c:pt idx="2">
                        <c:v>1500</c:v>
                      </c:pt>
                      <c:pt idx="3">
                        <c:v>1250</c:v>
                      </c:pt>
                      <c:pt idx="4">
                        <c:v>1000</c:v>
                      </c:pt>
                      <c:pt idx="5">
                        <c:v>750</c:v>
                      </c:pt>
                      <c:pt idx="6">
                        <c:v>500</c:v>
                      </c:pt>
                      <c:pt idx="7">
                        <c:v>250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Feuil1!$G$44:$G$51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8"/>
                      <c:pt idx="0">
                        <c:v>455.41666666666669</c:v>
                      </c:pt>
                      <c:pt idx="1">
                        <c:v>182.16666666666666</c:v>
                      </c:pt>
                      <c:pt idx="2">
                        <c:v>136.625</c:v>
                      </c:pt>
                      <c:pt idx="3">
                        <c:v>113.85416666666667</c:v>
                      </c:pt>
                      <c:pt idx="4">
                        <c:v>91.083333333333329</c:v>
                      </c:pt>
                      <c:pt idx="5">
                        <c:v>68.3125</c:v>
                      </c:pt>
                      <c:pt idx="6">
                        <c:v>45.541666666666664</c:v>
                      </c:pt>
                      <c:pt idx="7">
                        <c:v>22.770833333333332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278-4ED9-836D-79CC59D42C6C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v>rayon simu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Feuil1!$F$44:$F$51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5000</c:v>
                      </c:pt>
                      <c:pt idx="1">
                        <c:v>2000</c:v>
                      </c:pt>
                      <c:pt idx="2">
                        <c:v>1500</c:v>
                      </c:pt>
                      <c:pt idx="3">
                        <c:v>1250</c:v>
                      </c:pt>
                      <c:pt idx="4">
                        <c:v>1000</c:v>
                      </c:pt>
                      <c:pt idx="5">
                        <c:v>750</c:v>
                      </c:pt>
                      <c:pt idx="6">
                        <c:v>500</c:v>
                      </c:pt>
                      <c:pt idx="7">
                        <c:v>250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Feuil1!$H$44:$H$51</c15:sqref>
                        </c15:formulaRef>
                      </c:ext>
                    </c:extLst>
                    <c:numCache>
                      <c:formatCode>_-* #,##0.00\ _€_-;\-* #,##0.00\ _€_-;_-* "-"??\ _€_-;_-@_-</c:formatCode>
                      <c:ptCount val="8"/>
                      <c:pt idx="0">
                        <c:v>432.64583333333331</c:v>
                      </c:pt>
                      <c:pt idx="1">
                        <c:v>173.05833333333331</c:v>
                      </c:pt>
                      <c:pt idx="2">
                        <c:v>129.79374999999999</c:v>
                      </c:pt>
                      <c:pt idx="3">
                        <c:v>108.16145833333333</c:v>
                      </c:pt>
                      <c:pt idx="4" formatCode="General">
                        <c:v>87.02</c:v>
                      </c:pt>
                      <c:pt idx="5">
                        <c:v>64.896874999999994</c:v>
                      </c:pt>
                      <c:pt idx="6">
                        <c:v>43.264583333333327</c:v>
                      </c:pt>
                      <c:pt idx="7">
                        <c:v>21.632291666666664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278-4ED9-836D-79CC59D42C6C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v>Réel</c:v>
                </c:tx>
                <c:spPr>
                  <a:ln w="19050" cap="rnd">
                    <a:solidFill>
                      <a:schemeClr val="bg2">
                        <a:lumMod val="5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Feuil1!$Q$3:$Q$10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8"/>
                      <c:pt idx="0">
                        <c:v>552.08333333333337</c:v>
                      </c:pt>
                      <c:pt idx="1">
                        <c:v>220.83333333333331</c:v>
                      </c:pt>
                      <c:pt idx="2">
                        <c:v>165.625</c:v>
                      </c:pt>
                      <c:pt idx="3">
                        <c:v>138.02083333333334</c:v>
                      </c:pt>
                      <c:pt idx="4">
                        <c:v>110.41666666666666</c:v>
                      </c:pt>
                      <c:pt idx="5">
                        <c:v>82.8125</c:v>
                      </c:pt>
                      <c:pt idx="6">
                        <c:v>55.208333333333329</c:v>
                      </c:pt>
                      <c:pt idx="7">
                        <c:v>27.604166666666664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Feuil1!$S$3:$S$10</c15:sqref>
                        </c15:formulaRef>
                      </c:ext>
                    </c:extLst>
                    <c:numCache>
                      <c:formatCode>0%</c:formatCode>
                      <c:ptCount val="8"/>
                      <c:pt idx="0">
                        <c:v>-0.164978546810157</c:v>
                      </c:pt>
                      <c:pt idx="1">
                        <c:v>-0.16279069767441867</c:v>
                      </c:pt>
                      <c:pt idx="2">
                        <c:v>-0.16279069767441867</c:v>
                      </c:pt>
                      <c:pt idx="3">
                        <c:v>-0.16473277074542914</c:v>
                      </c:pt>
                      <c:pt idx="4">
                        <c:v>-0.16289275057047559</c:v>
                      </c:pt>
                      <c:pt idx="5">
                        <c:v>-0.16279069767441867</c:v>
                      </c:pt>
                      <c:pt idx="6">
                        <c:v>-0.16279069767441867</c:v>
                      </c:pt>
                      <c:pt idx="7">
                        <c:v>-0.16279069767441867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278-4ED9-836D-79CC59D42C6C}"/>
                  </c:ext>
                </c:extLst>
              </c15:ser>
            </c15:filteredScatterSeries>
          </c:ext>
        </c:extLst>
      </c:scatterChart>
      <c:valAx>
        <c:axId val="4156669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5663135"/>
        <c:crosses val="autoZero"/>
        <c:crossBetween val="midCat"/>
      </c:valAx>
      <c:valAx>
        <c:axId val="415663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566697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4"/>
          <c:order val="4"/>
          <c:tx>
            <c:v>rayon Calcul</c:v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Feuil1!$A$18:$A$25</c:f>
              <c:numCache>
                <c:formatCode>General</c:formatCode>
                <c:ptCount val="8"/>
                <c:pt idx="0">
                  <c:v>5000</c:v>
                </c:pt>
                <c:pt idx="1">
                  <c:v>2000</c:v>
                </c:pt>
                <c:pt idx="2">
                  <c:v>1500</c:v>
                </c:pt>
                <c:pt idx="3">
                  <c:v>1250</c:v>
                </c:pt>
                <c:pt idx="4">
                  <c:v>1000</c:v>
                </c:pt>
                <c:pt idx="5">
                  <c:v>750</c:v>
                </c:pt>
                <c:pt idx="6">
                  <c:v>500</c:v>
                </c:pt>
                <c:pt idx="7">
                  <c:v>250</c:v>
                </c:pt>
              </c:numCache>
            </c:numRef>
          </c:xVal>
          <c:yVal>
            <c:numRef>
              <c:f>Feuil1!$G$44:$G$51</c:f>
              <c:numCache>
                <c:formatCode>_(* #,##0.00_);_(* \(#,##0.00\);_(* "-"??_);_(@_)</c:formatCode>
                <c:ptCount val="8"/>
                <c:pt idx="0">
                  <c:v>455.41666666666669</c:v>
                </c:pt>
                <c:pt idx="1">
                  <c:v>182.16666666666666</c:v>
                </c:pt>
                <c:pt idx="2">
                  <c:v>136.625</c:v>
                </c:pt>
                <c:pt idx="3">
                  <c:v>113.85416666666667</c:v>
                </c:pt>
                <c:pt idx="4">
                  <c:v>91.083333333333329</c:v>
                </c:pt>
                <c:pt idx="5">
                  <c:v>68.3125</c:v>
                </c:pt>
                <c:pt idx="6">
                  <c:v>45.541666666666664</c:v>
                </c:pt>
                <c:pt idx="7">
                  <c:v>22.770833333333332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3F3-4881-8FDB-E8251626F815}"/>
            </c:ext>
          </c:extLst>
        </c:ser>
        <c:ser>
          <c:idx val="5"/>
          <c:order val="5"/>
          <c:tx>
            <c:v>rayon simu</c:v>
          </c:tx>
          <c:spPr>
            <a:ln w="25400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Feuil1!$F$44:$F$51</c:f>
              <c:numCache>
                <c:formatCode>General</c:formatCode>
                <c:ptCount val="8"/>
                <c:pt idx="0">
                  <c:v>5000</c:v>
                </c:pt>
                <c:pt idx="1">
                  <c:v>2000</c:v>
                </c:pt>
                <c:pt idx="2">
                  <c:v>1500</c:v>
                </c:pt>
                <c:pt idx="3">
                  <c:v>1250</c:v>
                </c:pt>
                <c:pt idx="4">
                  <c:v>1000</c:v>
                </c:pt>
                <c:pt idx="5">
                  <c:v>750</c:v>
                </c:pt>
                <c:pt idx="6">
                  <c:v>500</c:v>
                </c:pt>
                <c:pt idx="7">
                  <c:v>250</c:v>
                </c:pt>
              </c:numCache>
            </c:numRef>
          </c:xVal>
          <c:yVal>
            <c:numRef>
              <c:f>Feuil1!$H$44:$H$51</c:f>
              <c:numCache>
                <c:formatCode>_-* #,##0.00\ _€_-;\-* #,##0.00\ _€_-;_-* "-"??\ _€_-;_-@_-</c:formatCode>
                <c:ptCount val="8"/>
                <c:pt idx="0">
                  <c:v>432.64583333333331</c:v>
                </c:pt>
                <c:pt idx="1">
                  <c:v>173.05833333333331</c:v>
                </c:pt>
                <c:pt idx="2">
                  <c:v>129.79374999999999</c:v>
                </c:pt>
                <c:pt idx="3">
                  <c:v>108.16145833333333</c:v>
                </c:pt>
                <c:pt idx="4" formatCode="General">
                  <c:v>87.02</c:v>
                </c:pt>
                <c:pt idx="5">
                  <c:v>64.896874999999994</c:v>
                </c:pt>
                <c:pt idx="6">
                  <c:v>43.264583333333327</c:v>
                </c:pt>
                <c:pt idx="7">
                  <c:v>21.632291666666664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3F3-4881-8FDB-E8251626F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5666975"/>
        <c:axId val="415663135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Eprouvette calcul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Feuil1!$A$18:$A$25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5000</c:v>
                      </c:pt>
                      <c:pt idx="1">
                        <c:v>2000</c:v>
                      </c:pt>
                      <c:pt idx="2">
                        <c:v>1500</c:v>
                      </c:pt>
                      <c:pt idx="3">
                        <c:v>1250</c:v>
                      </c:pt>
                      <c:pt idx="4">
                        <c:v>1000</c:v>
                      </c:pt>
                      <c:pt idx="5">
                        <c:v>750</c:v>
                      </c:pt>
                      <c:pt idx="6">
                        <c:v>500</c:v>
                      </c:pt>
                      <c:pt idx="7">
                        <c:v>250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Feuil1!$B$18:$B$25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8"/>
                      <c:pt idx="0">
                        <c:v>495.4545454545455</c:v>
                      </c:pt>
                      <c:pt idx="1">
                        <c:v>198.18181818181819</c:v>
                      </c:pt>
                      <c:pt idx="2">
                        <c:v>148.63636363636365</c:v>
                      </c:pt>
                      <c:pt idx="3">
                        <c:v>123.86363636363637</c:v>
                      </c:pt>
                      <c:pt idx="4">
                        <c:v>99.090909090909093</c:v>
                      </c:pt>
                      <c:pt idx="5">
                        <c:v>74.318181818181827</c:v>
                      </c:pt>
                      <c:pt idx="6">
                        <c:v>49.545454545454547</c:v>
                      </c:pt>
                      <c:pt idx="7">
                        <c:v>24.772727272727273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93F3-4881-8FDB-E8251626F815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v>Eprouvette simu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Feuil1!$A$18:$A$25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5000</c:v>
                      </c:pt>
                      <c:pt idx="1">
                        <c:v>2000</c:v>
                      </c:pt>
                      <c:pt idx="2">
                        <c:v>1500</c:v>
                      </c:pt>
                      <c:pt idx="3">
                        <c:v>1250</c:v>
                      </c:pt>
                      <c:pt idx="4">
                        <c:v>1000</c:v>
                      </c:pt>
                      <c:pt idx="5">
                        <c:v>750</c:v>
                      </c:pt>
                      <c:pt idx="6">
                        <c:v>500</c:v>
                      </c:pt>
                      <c:pt idx="7">
                        <c:v>250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Feuil1!$C$18:$C$25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500.6</c:v>
                      </c:pt>
                      <c:pt idx="1">
                        <c:v>200</c:v>
                      </c:pt>
                      <c:pt idx="2">
                        <c:v>150</c:v>
                      </c:pt>
                      <c:pt idx="3">
                        <c:v>125</c:v>
                      </c:pt>
                      <c:pt idx="4">
                        <c:v>99.52</c:v>
                      </c:pt>
                      <c:pt idx="5">
                        <c:v>74.64</c:v>
                      </c:pt>
                      <c:pt idx="6">
                        <c:v>50.06</c:v>
                      </c:pt>
                      <c:pt idx="7">
                        <c:v>24.88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93F3-4881-8FDB-E8251626F815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v>Treillis calcul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Feuil1!$A$18:$A$25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5000</c:v>
                      </c:pt>
                      <c:pt idx="1">
                        <c:v>2000</c:v>
                      </c:pt>
                      <c:pt idx="2">
                        <c:v>1500</c:v>
                      </c:pt>
                      <c:pt idx="3">
                        <c:v>1250</c:v>
                      </c:pt>
                      <c:pt idx="4">
                        <c:v>1000</c:v>
                      </c:pt>
                      <c:pt idx="5">
                        <c:v>750</c:v>
                      </c:pt>
                      <c:pt idx="6">
                        <c:v>500</c:v>
                      </c:pt>
                      <c:pt idx="7">
                        <c:v>250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Feuil1!$G$18:$G$25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8"/>
                      <c:pt idx="0">
                        <c:v>552.08333333333337</c:v>
                      </c:pt>
                      <c:pt idx="1">
                        <c:v>220.83333333333331</c:v>
                      </c:pt>
                      <c:pt idx="2">
                        <c:v>165.625</c:v>
                      </c:pt>
                      <c:pt idx="3">
                        <c:v>138.02083333333334</c:v>
                      </c:pt>
                      <c:pt idx="4">
                        <c:v>110.41666666666666</c:v>
                      </c:pt>
                      <c:pt idx="5">
                        <c:v>82.8125</c:v>
                      </c:pt>
                      <c:pt idx="6">
                        <c:v>55.208333333333329</c:v>
                      </c:pt>
                      <c:pt idx="7">
                        <c:v>27.604166666666664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3F3-4881-8FDB-E8251626F815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v>Treillis simu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60000"/>
                      </a:schemeClr>
                    </a:solidFill>
                    <a:ln w="9525">
                      <a:solidFill>
                        <a:schemeClr val="accent6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Feuil1!$A$18:$A$25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5000</c:v>
                      </c:pt>
                      <c:pt idx="1">
                        <c:v>2000</c:v>
                      </c:pt>
                      <c:pt idx="2">
                        <c:v>1500</c:v>
                      </c:pt>
                      <c:pt idx="3">
                        <c:v>1250</c:v>
                      </c:pt>
                      <c:pt idx="4">
                        <c:v>1000</c:v>
                      </c:pt>
                      <c:pt idx="5">
                        <c:v>750</c:v>
                      </c:pt>
                      <c:pt idx="6">
                        <c:v>500</c:v>
                      </c:pt>
                      <c:pt idx="7">
                        <c:v>250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Feuil1!$H$18:$H$25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8"/>
                      <c:pt idx="0">
                        <c:v>473.9</c:v>
                      </c:pt>
                      <c:pt idx="1">
                        <c:v>189.91666666666666</c:v>
                      </c:pt>
                      <c:pt idx="2">
                        <c:v>142.4375</c:v>
                      </c:pt>
                      <c:pt idx="3" formatCode="General">
                        <c:v>118.5</c:v>
                      </c:pt>
                      <c:pt idx="4" formatCode="General">
                        <c:v>94.95</c:v>
                      </c:pt>
                      <c:pt idx="5">
                        <c:v>71.21875</c:v>
                      </c:pt>
                      <c:pt idx="6">
                        <c:v>47.479166666666664</c:v>
                      </c:pt>
                      <c:pt idx="7">
                        <c:v>23.739583333333332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3F3-4881-8FDB-E8251626F815}"/>
                  </c:ext>
                </c:extLst>
              </c15:ser>
            </c15:filteredScatterSeries>
          </c:ext>
        </c:extLst>
      </c:scatterChart>
      <c:valAx>
        <c:axId val="4156669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5663135"/>
        <c:crosses val="autoZero"/>
        <c:crossBetween val="midCat"/>
      </c:valAx>
      <c:valAx>
        <c:axId val="415663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566697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6"/>
          <c:order val="4"/>
          <c:tx>
            <c:strRef>
              <c:f>{"section calcul"}</c:f>
              <c:strCache>
                <c:ptCount val="1"/>
                <c:pt idx="0">
                  <c:v>section calcul</c:v>
                </c:pt>
              </c:strCache>
            </c:strRef>
          </c:tx>
          <c:spPr>
            <a:ln w="25400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Feuil1!A44:A51</c:f>
              <c:numCache>
                <c:formatCode>General</c:formatCode>
                <c:ptCount val="8"/>
                <c:pt idx="0">
                  <c:v>5000</c:v>
                </c:pt>
                <c:pt idx="1">
                  <c:v>2000</c:v>
                </c:pt>
                <c:pt idx="2">
                  <c:v>1500</c:v>
                </c:pt>
                <c:pt idx="3">
                  <c:v>1250</c:v>
                </c:pt>
                <c:pt idx="4">
                  <c:v>1000</c:v>
                </c:pt>
                <c:pt idx="5">
                  <c:v>750</c:v>
                </c:pt>
                <c:pt idx="6">
                  <c:v>500</c:v>
                </c:pt>
                <c:pt idx="7">
                  <c:v>250</c:v>
                </c:pt>
              </c:numCache>
            </c:numRef>
          </c:xVal>
          <c:yVal>
            <c:numRef>
              <c:f>Feuil1!B44:B51</c:f>
              <c:numCache>
                <c:formatCode>_(* #,##0.00_);_(* \(#,##0.00\);_(* "-"??_);_(@_)</c:formatCode>
                <c:ptCount val="8"/>
                <c:pt idx="0">
                  <c:v>416.66666666666669</c:v>
                </c:pt>
                <c:pt idx="1">
                  <c:v>166.66666666666666</c:v>
                </c:pt>
                <c:pt idx="2">
                  <c:v>125</c:v>
                </c:pt>
                <c:pt idx="3">
                  <c:v>104.16666666666667</c:v>
                </c:pt>
                <c:pt idx="4">
                  <c:v>83.333333333333329</c:v>
                </c:pt>
                <c:pt idx="5">
                  <c:v>62.5</c:v>
                </c:pt>
                <c:pt idx="6">
                  <c:v>41.666666666666664</c:v>
                </c:pt>
                <c:pt idx="7">
                  <c:v>20.833333333333332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B8E-4968-8735-1AA268BBE5FB}"/>
            </c:ext>
          </c:extLst>
        </c:ser>
        <c:ser>
          <c:idx val="7"/>
          <c:order val="5"/>
          <c:tx>
            <c:strRef>
              <c:f>{"Section simu"}</c:f>
              <c:strCache>
                <c:ptCount val="1"/>
                <c:pt idx="0">
                  <c:v>Section simu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Feuil1!A44:A51</c:f>
              <c:numCache>
                <c:formatCode>General</c:formatCode>
                <c:ptCount val="8"/>
                <c:pt idx="0">
                  <c:v>5000</c:v>
                </c:pt>
                <c:pt idx="1">
                  <c:v>2000</c:v>
                </c:pt>
                <c:pt idx="2">
                  <c:v>1500</c:v>
                </c:pt>
                <c:pt idx="3">
                  <c:v>1250</c:v>
                </c:pt>
                <c:pt idx="4">
                  <c:v>1000</c:v>
                </c:pt>
                <c:pt idx="5">
                  <c:v>750</c:v>
                </c:pt>
                <c:pt idx="6">
                  <c:v>500</c:v>
                </c:pt>
                <c:pt idx="7">
                  <c:v>250</c:v>
                </c:pt>
              </c:numCache>
            </c:numRef>
          </c:xVal>
          <c:yVal>
            <c:numRef>
              <c:f>Feuil1!C44:C51</c:f>
              <c:numCache>
                <c:formatCode>_(* #,##0.00_);_(* \(#,##0.00\);_(* "-"??_);_(@_)</c:formatCode>
                <c:ptCount val="8"/>
                <c:pt idx="0">
                  <c:v>417.08333333333331</c:v>
                </c:pt>
                <c:pt idx="1">
                  <c:v>166.83333333333331</c:v>
                </c:pt>
                <c:pt idx="2">
                  <c:v>125.12499999999999</c:v>
                </c:pt>
                <c:pt idx="3">
                  <c:v>104.27</c:v>
                </c:pt>
                <c:pt idx="4">
                  <c:v>83.416666666666657</c:v>
                </c:pt>
                <c:pt idx="5">
                  <c:v>62.562499999999993</c:v>
                </c:pt>
                <c:pt idx="6">
                  <c:v>41.708333333333329</c:v>
                </c:pt>
                <c:pt idx="7">
                  <c:v>20.854166666666664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B8E-4968-8735-1AA268BBE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5666975"/>
        <c:axId val="415663135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Eprouvette calcul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Feuil1!$A$18:$A$25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5000</c:v>
                      </c:pt>
                      <c:pt idx="1">
                        <c:v>2000</c:v>
                      </c:pt>
                      <c:pt idx="2">
                        <c:v>1500</c:v>
                      </c:pt>
                      <c:pt idx="3">
                        <c:v>1250</c:v>
                      </c:pt>
                      <c:pt idx="4">
                        <c:v>1000</c:v>
                      </c:pt>
                      <c:pt idx="5">
                        <c:v>750</c:v>
                      </c:pt>
                      <c:pt idx="6">
                        <c:v>500</c:v>
                      </c:pt>
                      <c:pt idx="7">
                        <c:v>250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Feuil1!$B$18:$B$25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8"/>
                      <c:pt idx="0">
                        <c:v>495.4545454545455</c:v>
                      </c:pt>
                      <c:pt idx="1">
                        <c:v>198.18181818181819</c:v>
                      </c:pt>
                      <c:pt idx="2">
                        <c:v>148.63636363636365</c:v>
                      </c:pt>
                      <c:pt idx="3">
                        <c:v>123.86363636363637</c:v>
                      </c:pt>
                      <c:pt idx="4">
                        <c:v>99.090909090909093</c:v>
                      </c:pt>
                      <c:pt idx="5">
                        <c:v>74.318181818181827</c:v>
                      </c:pt>
                      <c:pt idx="6">
                        <c:v>49.545454545454547</c:v>
                      </c:pt>
                      <c:pt idx="7">
                        <c:v>24.772727272727273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4C62-4316-8D05-4CEADB7AB1B6}"/>
                  </c:ext>
                </c:extLst>
              </c15:ser>
            </c15:filteredScatterSeries>
            <c15:filteredScatterSeries>
              <c15:ser>
                <c:idx val="2"/>
                <c:order val="1"/>
                <c:tx>
                  <c:v>Treillis calcul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Feuil1!$A$18:$A$25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5000</c:v>
                      </c:pt>
                      <c:pt idx="1">
                        <c:v>2000</c:v>
                      </c:pt>
                      <c:pt idx="2">
                        <c:v>1500</c:v>
                      </c:pt>
                      <c:pt idx="3">
                        <c:v>1250</c:v>
                      </c:pt>
                      <c:pt idx="4">
                        <c:v>1000</c:v>
                      </c:pt>
                      <c:pt idx="5">
                        <c:v>750</c:v>
                      </c:pt>
                      <c:pt idx="6">
                        <c:v>500</c:v>
                      </c:pt>
                      <c:pt idx="7">
                        <c:v>250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Feuil1!$G$18:$G$25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8"/>
                      <c:pt idx="0">
                        <c:v>552.08333333333337</c:v>
                      </c:pt>
                      <c:pt idx="1">
                        <c:v>220.83333333333331</c:v>
                      </c:pt>
                      <c:pt idx="2">
                        <c:v>165.625</c:v>
                      </c:pt>
                      <c:pt idx="3">
                        <c:v>138.02083333333334</c:v>
                      </c:pt>
                      <c:pt idx="4">
                        <c:v>110.41666666666666</c:v>
                      </c:pt>
                      <c:pt idx="5">
                        <c:v>82.8125</c:v>
                      </c:pt>
                      <c:pt idx="6">
                        <c:v>55.208333333333329</c:v>
                      </c:pt>
                      <c:pt idx="7">
                        <c:v>27.604166666666664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C62-4316-8D05-4CEADB7AB1B6}"/>
                  </c:ext>
                </c:extLst>
              </c15:ser>
            </c15:filteredScatterSeries>
            <c15:filteredScatterSeries>
              <c15:ser>
                <c:idx val="1"/>
                <c:order val="2"/>
                <c:tx>
                  <c:v>Eprouvette simu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Feuil1!$A$18:$A$25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5000</c:v>
                      </c:pt>
                      <c:pt idx="1">
                        <c:v>2000</c:v>
                      </c:pt>
                      <c:pt idx="2">
                        <c:v>1500</c:v>
                      </c:pt>
                      <c:pt idx="3">
                        <c:v>1250</c:v>
                      </c:pt>
                      <c:pt idx="4">
                        <c:v>1000</c:v>
                      </c:pt>
                      <c:pt idx="5">
                        <c:v>750</c:v>
                      </c:pt>
                      <c:pt idx="6">
                        <c:v>500</c:v>
                      </c:pt>
                      <c:pt idx="7">
                        <c:v>250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Feuil1!$C$18:$C$25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500.6</c:v>
                      </c:pt>
                      <c:pt idx="1">
                        <c:v>200</c:v>
                      </c:pt>
                      <c:pt idx="2">
                        <c:v>150</c:v>
                      </c:pt>
                      <c:pt idx="3">
                        <c:v>125</c:v>
                      </c:pt>
                      <c:pt idx="4">
                        <c:v>99.52</c:v>
                      </c:pt>
                      <c:pt idx="5">
                        <c:v>74.64</c:v>
                      </c:pt>
                      <c:pt idx="6">
                        <c:v>50.06</c:v>
                      </c:pt>
                      <c:pt idx="7">
                        <c:v>24.88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C62-4316-8D05-4CEADB7AB1B6}"/>
                  </c:ext>
                </c:extLst>
              </c15:ser>
            </c15:filteredScatterSeries>
            <c15:filteredScatterSeries>
              <c15:ser>
                <c:idx val="4"/>
                <c:order val="3"/>
                <c:tx>
                  <c:v>rayon Calcul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Feuil1!$A$18:$A$25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5000</c:v>
                      </c:pt>
                      <c:pt idx="1">
                        <c:v>2000</c:v>
                      </c:pt>
                      <c:pt idx="2">
                        <c:v>1500</c:v>
                      </c:pt>
                      <c:pt idx="3">
                        <c:v>1250</c:v>
                      </c:pt>
                      <c:pt idx="4">
                        <c:v>1000</c:v>
                      </c:pt>
                      <c:pt idx="5">
                        <c:v>750</c:v>
                      </c:pt>
                      <c:pt idx="6">
                        <c:v>500</c:v>
                      </c:pt>
                      <c:pt idx="7">
                        <c:v>250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Feuil1!$G$44:$G$51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8"/>
                      <c:pt idx="0">
                        <c:v>455.41666666666669</c:v>
                      </c:pt>
                      <c:pt idx="1">
                        <c:v>182.16666666666666</c:v>
                      </c:pt>
                      <c:pt idx="2">
                        <c:v>136.625</c:v>
                      </c:pt>
                      <c:pt idx="3">
                        <c:v>113.85416666666667</c:v>
                      </c:pt>
                      <c:pt idx="4">
                        <c:v>91.083333333333329</c:v>
                      </c:pt>
                      <c:pt idx="5">
                        <c:v>68.3125</c:v>
                      </c:pt>
                      <c:pt idx="6">
                        <c:v>45.541666666666664</c:v>
                      </c:pt>
                      <c:pt idx="7">
                        <c:v>22.770833333333332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C62-4316-8D05-4CEADB7AB1B6}"/>
                  </c:ext>
                </c:extLst>
              </c15:ser>
            </c15:filteredScatterSeries>
          </c:ext>
        </c:extLst>
      </c:scatterChart>
      <c:valAx>
        <c:axId val="4156669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5663135"/>
        <c:crosses val="autoZero"/>
        <c:crossBetween val="midCat"/>
      </c:valAx>
      <c:valAx>
        <c:axId val="415663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566697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309466703118977E-2"/>
          <c:y val="6.8514951904661711E-2"/>
          <c:w val="0.85485597683174175"/>
          <c:h val="0.7869915756526209"/>
        </c:manualLayout>
      </c:layout>
      <c:scatterChart>
        <c:scatterStyle val="lineMarker"/>
        <c:varyColors val="0"/>
        <c:ser>
          <c:idx val="2"/>
          <c:order val="2"/>
          <c:tx>
            <c:v>Treillis calcul</c:v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Feuil1!K43:K50</c:f>
              <c:numCache>
                <c:formatCode>General</c:formatCode>
                <c:ptCount val="8"/>
                <c:pt idx="0">
                  <c:v>5000</c:v>
                </c:pt>
                <c:pt idx="1">
                  <c:v>2000</c:v>
                </c:pt>
                <c:pt idx="2">
                  <c:v>1500</c:v>
                </c:pt>
                <c:pt idx="3">
                  <c:v>1250</c:v>
                </c:pt>
                <c:pt idx="4">
                  <c:v>1000</c:v>
                </c:pt>
                <c:pt idx="5">
                  <c:v>750</c:v>
                </c:pt>
                <c:pt idx="6">
                  <c:v>500</c:v>
                </c:pt>
                <c:pt idx="7">
                  <c:v>250</c:v>
                </c:pt>
              </c:numCache>
            </c:numRef>
          </c:xVal>
          <c:yVal>
            <c:numRef>
              <c:f>Feuil1!L43:L50</c:f>
              <c:numCache>
                <c:formatCode>_(* #,##0.00_);_(* \(#,##0.00\);_(* "-"??_);_(@_)</c:formatCode>
                <c:ptCount val="8"/>
                <c:pt idx="0">
                  <c:v>472.91666666666669</c:v>
                </c:pt>
                <c:pt idx="1">
                  <c:v>189.16666666666666</c:v>
                </c:pt>
                <c:pt idx="2">
                  <c:v>141.875</c:v>
                </c:pt>
                <c:pt idx="3">
                  <c:v>118.22916666666667</c:v>
                </c:pt>
                <c:pt idx="4">
                  <c:v>94.583333333333329</c:v>
                </c:pt>
                <c:pt idx="5">
                  <c:v>70.9375</c:v>
                </c:pt>
                <c:pt idx="6">
                  <c:v>47.291666666666664</c:v>
                </c:pt>
                <c:pt idx="7">
                  <c:v>23.645833333333332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07-42B9-90FD-4041C6C7430E}"/>
            </c:ext>
          </c:extLst>
        </c:ser>
        <c:ser>
          <c:idx val="3"/>
          <c:order val="3"/>
          <c:tx>
            <c:v>Treillis simu</c:v>
          </c:tx>
          <c:spPr>
            <a:ln w="25400" cap="rnd">
              <a:solidFill>
                <a:schemeClr val="accent5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Feuil1!K43:K50</c:f>
              <c:numCache>
                <c:formatCode>General</c:formatCode>
                <c:ptCount val="8"/>
                <c:pt idx="0">
                  <c:v>5000</c:v>
                </c:pt>
                <c:pt idx="1">
                  <c:v>2000</c:v>
                </c:pt>
                <c:pt idx="2">
                  <c:v>1500</c:v>
                </c:pt>
                <c:pt idx="3">
                  <c:v>1250</c:v>
                </c:pt>
                <c:pt idx="4">
                  <c:v>1000</c:v>
                </c:pt>
                <c:pt idx="5">
                  <c:v>750</c:v>
                </c:pt>
                <c:pt idx="6">
                  <c:v>500</c:v>
                </c:pt>
                <c:pt idx="7">
                  <c:v>250</c:v>
                </c:pt>
              </c:numCache>
            </c:numRef>
          </c:xVal>
          <c:yVal>
            <c:numRef>
              <c:f>Feuil1!M43:M50</c:f>
              <c:numCache>
                <c:formatCode>_(* #,##0.00_);_(* \(#,##0.00\);_(* "-"??_);_(@_)</c:formatCode>
                <c:ptCount val="8"/>
                <c:pt idx="0">
                  <c:v>473.9</c:v>
                </c:pt>
                <c:pt idx="1">
                  <c:v>188.41</c:v>
                </c:pt>
                <c:pt idx="2">
                  <c:v>141.3075</c:v>
                </c:pt>
                <c:pt idx="3">
                  <c:v>117.75625000000001</c:v>
                </c:pt>
                <c:pt idx="4">
                  <c:v>94.204999999999998</c:v>
                </c:pt>
                <c:pt idx="5">
                  <c:v>70.653750000000002</c:v>
                </c:pt>
                <c:pt idx="6">
                  <c:v>47.102499999999999</c:v>
                </c:pt>
                <c:pt idx="7">
                  <c:v>23.55125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07-42B9-90FD-4041C6C74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5666975"/>
        <c:axId val="415663135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Eprouvette calcul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Feuil1!$A$18:$A$25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5000</c:v>
                      </c:pt>
                      <c:pt idx="1">
                        <c:v>2000</c:v>
                      </c:pt>
                      <c:pt idx="2">
                        <c:v>1500</c:v>
                      </c:pt>
                      <c:pt idx="3">
                        <c:v>1250</c:v>
                      </c:pt>
                      <c:pt idx="4">
                        <c:v>1000</c:v>
                      </c:pt>
                      <c:pt idx="5">
                        <c:v>750</c:v>
                      </c:pt>
                      <c:pt idx="6">
                        <c:v>500</c:v>
                      </c:pt>
                      <c:pt idx="7">
                        <c:v>250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Feuil1!$B$18:$B$25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8"/>
                      <c:pt idx="0">
                        <c:v>495.4545454545455</c:v>
                      </c:pt>
                      <c:pt idx="1">
                        <c:v>198.18181818181819</c:v>
                      </c:pt>
                      <c:pt idx="2">
                        <c:v>148.63636363636365</c:v>
                      </c:pt>
                      <c:pt idx="3">
                        <c:v>123.86363636363637</c:v>
                      </c:pt>
                      <c:pt idx="4">
                        <c:v>99.090909090909093</c:v>
                      </c:pt>
                      <c:pt idx="5">
                        <c:v>74.318181818181827</c:v>
                      </c:pt>
                      <c:pt idx="6">
                        <c:v>49.545454545454547</c:v>
                      </c:pt>
                      <c:pt idx="7">
                        <c:v>24.772727272727273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6F07-42B9-90FD-4041C6C7430E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v>Eprouvette simu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Feuil1!$A$18:$A$25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5000</c:v>
                      </c:pt>
                      <c:pt idx="1">
                        <c:v>2000</c:v>
                      </c:pt>
                      <c:pt idx="2">
                        <c:v>1500</c:v>
                      </c:pt>
                      <c:pt idx="3">
                        <c:v>1250</c:v>
                      </c:pt>
                      <c:pt idx="4">
                        <c:v>1000</c:v>
                      </c:pt>
                      <c:pt idx="5">
                        <c:v>750</c:v>
                      </c:pt>
                      <c:pt idx="6">
                        <c:v>500</c:v>
                      </c:pt>
                      <c:pt idx="7">
                        <c:v>250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Feuil1!$C$18:$C$25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500.6</c:v>
                      </c:pt>
                      <c:pt idx="1">
                        <c:v>200</c:v>
                      </c:pt>
                      <c:pt idx="2">
                        <c:v>150</c:v>
                      </c:pt>
                      <c:pt idx="3">
                        <c:v>125</c:v>
                      </c:pt>
                      <c:pt idx="4">
                        <c:v>99.52</c:v>
                      </c:pt>
                      <c:pt idx="5">
                        <c:v>74.64</c:v>
                      </c:pt>
                      <c:pt idx="6">
                        <c:v>50.06</c:v>
                      </c:pt>
                      <c:pt idx="7">
                        <c:v>24.88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F07-42B9-90FD-4041C6C7430E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v>rayon Calcul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Feuil1!$A$18:$A$25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5000</c:v>
                      </c:pt>
                      <c:pt idx="1">
                        <c:v>2000</c:v>
                      </c:pt>
                      <c:pt idx="2">
                        <c:v>1500</c:v>
                      </c:pt>
                      <c:pt idx="3">
                        <c:v>1250</c:v>
                      </c:pt>
                      <c:pt idx="4">
                        <c:v>1000</c:v>
                      </c:pt>
                      <c:pt idx="5">
                        <c:v>750</c:v>
                      </c:pt>
                      <c:pt idx="6">
                        <c:v>500</c:v>
                      </c:pt>
                      <c:pt idx="7">
                        <c:v>250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Feuil1!$G$44:$G$51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8"/>
                      <c:pt idx="0">
                        <c:v>455.41666666666669</c:v>
                      </c:pt>
                      <c:pt idx="1">
                        <c:v>182.16666666666666</c:v>
                      </c:pt>
                      <c:pt idx="2">
                        <c:v>136.625</c:v>
                      </c:pt>
                      <c:pt idx="3">
                        <c:v>113.85416666666667</c:v>
                      </c:pt>
                      <c:pt idx="4">
                        <c:v>91.083333333333329</c:v>
                      </c:pt>
                      <c:pt idx="5">
                        <c:v>68.3125</c:v>
                      </c:pt>
                      <c:pt idx="6">
                        <c:v>45.541666666666664</c:v>
                      </c:pt>
                      <c:pt idx="7">
                        <c:v>22.770833333333332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F07-42B9-90FD-4041C6C7430E}"/>
                  </c:ext>
                </c:extLst>
              </c15:ser>
            </c15:filteredScatterSeries>
            <c15:filteredScatterSeries>
              <c15:ser>
                <c:idx val="5"/>
                <c:order val="5"/>
                <c:tx>
                  <c:v>rayon simu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60000"/>
                      </a:schemeClr>
                    </a:solidFill>
                    <a:ln w="9525">
                      <a:solidFill>
                        <a:schemeClr val="accent4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Feuil1!$F$44:$F$51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5000</c:v>
                      </c:pt>
                      <c:pt idx="1">
                        <c:v>2000</c:v>
                      </c:pt>
                      <c:pt idx="2">
                        <c:v>1500</c:v>
                      </c:pt>
                      <c:pt idx="3">
                        <c:v>1250</c:v>
                      </c:pt>
                      <c:pt idx="4">
                        <c:v>1000</c:v>
                      </c:pt>
                      <c:pt idx="5">
                        <c:v>750</c:v>
                      </c:pt>
                      <c:pt idx="6">
                        <c:v>500</c:v>
                      </c:pt>
                      <c:pt idx="7">
                        <c:v>250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Feuil1!$H$44:$H$51</c15:sqref>
                        </c15:formulaRef>
                      </c:ext>
                    </c:extLst>
                    <c:numCache>
                      <c:formatCode>_-* #,##0.00\ _€_-;\-* #,##0.00\ _€_-;_-* "-"??\ _€_-;_-@_-</c:formatCode>
                      <c:ptCount val="8"/>
                      <c:pt idx="0">
                        <c:v>432.64583333333331</c:v>
                      </c:pt>
                      <c:pt idx="1">
                        <c:v>173.05833333333331</c:v>
                      </c:pt>
                      <c:pt idx="2">
                        <c:v>129.79374999999999</c:v>
                      </c:pt>
                      <c:pt idx="3">
                        <c:v>108.16145833333333</c:v>
                      </c:pt>
                      <c:pt idx="4" formatCode="General">
                        <c:v>87.02</c:v>
                      </c:pt>
                      <c:pt idx="5">
                        <c:v>64.896874999999994</c:v>
                      </c:pt>
                      <c:pt idx="6">
                        <c:v>43.264583333333327</c:v>
                      </c:pt>
                      <c:pt idx="7">
                        <c:v>21.632291666666664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F07-42B9-90FD-4041C6C7430E}"/>
                  </c:ext>
                </c:extLst>
              </c15:ser>
            </c15:filteredScatterSeries>
          </c:ext>
        </c:extLst>
      </c:scatterChart>
      <c:valAx>
        <c:axId val="4156669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5663135"/>
        <c:crosses val="autoZero"/>
        <c:crossBetween val="midCat"/>
      </c:valAx>
      <c:valAx>
        <c:axId val="415663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566697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179263</xdr:rowOff>
    </xdr:from>
    <xdr:to>
      <xdr:col>8</xdr:col>
      <xdr:colOff>1316181</xdr:colOff>
      <xdr:row>36</xdr:row>
      <xdr:rowOff>139299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EFE32B76-A1AA-AE6D-9409-F273DB5146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</xdr:row>
      <xdr:rowOff>180975</xdr:rowOff>
    </xdr:from>
    <xdr:to>
      <xdr:col>4</xdr:col>
      <xdr:colOff>0</xdr:colOff>
      <xdr:row>37</xdr:row>
      <xdr:rowOff>38100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5647FA89-53EE-40E9-BBC6-B069A30D2BD5}"/>
            </a:ext>
            <a:ext uri="{147F2762-F138-4A5C-976F-8EAC2B608ADB}">
              <a16:predDERef xmlns:a16="http://schemas.microsoft.com/office/drawing/2014/main" pred="{EFE32B76-A1AA-AE6D-9409-F273DB514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8282</xdr:colOff>
      <xdr:row>51</xdr:row>
      <xdr:rowOff>16565</xdr:rowOff>
    </xdr:from>
    <xdr:to>
      <xdr:col>9</xdr:col>
      <xdr:colOff>0</xdr:colOff>
      <xdr:row>63</xdr:row>
      <xdr:rowOff>28575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115F58B6-CCF0-4804-A72E-3166FB97D7B9}"/>
            </a:ext>
            <a:ext uri="{147F2762-F138-4A5C-976F-8EAC2B608ADB}">
              <a16:predDERef xmlns:a16="http://schemas.microsoft.com/office/drawing/2014/main" pred="{5647FA89-53EE-40E9-BBC6-B069A30D2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51</xdr:row>
      <xdr:rowOff>0</xdr:rowOff>
    </xdr:from>
    <xdr:to>
      <xdr:col>3</xdr:col>
      <xdr:colOff>1314450</xdr:colOff>
      <xdr:row>62</xdr:row>
      <xdr:rowOff>142875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6E04AF4A-D0CC-4A8F-AFD7-78EE2B246433}"/>
            </a:ext>
            <a:ext uri="{147F2762-F138-4A5C-976F-8EAC2B608ADB}">
              <a16:predDERef xmlns:a16="http://schemas.microsoft.com/office/drawing/2014/main" pred="{115F58B6-CCF0-4804-A72E-3166FB97D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19050</xdr:colOff>
      <xdr:row>50</xdr:row>
      <xdr:rowOff>19050</xdr:rowOff>
    </xdr:from>
    <xdr:to>
      <xdr:col>13</xdr:col>
      <xdr:colOff>1828800</xdr:colOff>
      <xdr:row>61</xdr:row>
      <xdr:rowOff>171450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98AE2324-74E7-43F7-9F8A-2B6492E4A251}"/>
            </a:ext>
            <a:ext uri="{147F2762-F138-4A5C-976F-8EAC2B608ADB}">
              <a16:predDERef xmlns:a16="http://schemas.microsoft.com/office/drawing/2014/main" pred="{6E04AF4A-D0CC-4A8F-AFD7-78EE2B246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6"/>
  <sheetViews>
    <sheetView tabSelected="1" topLeftCell="G40" zoomScale="70" zoomScaleNormal="70" workbookViewId="0">
      <selection activeCell="K63" sqref="K63:N63"/>
    </sheetView>
  </sheetViews>
  <sheetFormatPr defaultColWidth="11.42578125" defaultRowHeight="15"/>
  <cols>
    <col min="1" max="1" width="25.140625" customWidth="1"/>
    <col min="2" max="2" width="28.85546875" customWidth="1"/>
    <col min="3" max="3" width="29" customWidth="1"/>
    <col min="4" max="4" width="20.28515625" customWidth="1"/>
    <col min="5" max="5" width="11.42578125" style="2" customWidth="1"/>
    <col min="6" max="6" width="30.140625" customWidth="1"/>
    <col min="7" max="7" width="27.140625" style="3" customWidth="1"/>
    <col min="8" max="8" width="25.85546875" customWidth="1"/>
    <col min="9" max="9" width="15.140625" customWidth="1"/>
    <col min="10" max="10" width="28.5703125" customWidth="1"/>
    <col min="11" max="11" width="14.7109375" style="3" customWidth="1"/>
    <col min="12" max="12" width="26.85546875" customWidth="1"/>
    <col min="13" max="13" width="28.85546875" customWidth="1"/>
    <col min="14" max="14" width="27.5703125" customWidth="1"/>
    <col min="15" max="15" width="11.42578125" style="3"/>
    <col min="17" max="17" width="28.7109375" customWidth="1"/>
    <col min="18" max="18" width="26.140625" customWidth="1"/>
  </cols>
  <sheetData>
    <row r="1" spans="1:19">
      <c r="A1" s="34" t="s">
        <v>0</v>
      </c>
      <c r="B1" s="34"/>
      <c r="C1" s="1"/>
      <c r="K1" s="4"/>
      <c r="L1" s="30" t="s">
        <v>1</v>
      </c>
      <c r="M1" s="30"/>
      <c r="N1" s="5" t="s">
        <v>2</v>
      </c>
      <c r="O1" s="2"/>
      <c r="P1" s="9"/>
      <c r="Q1" s="31" t="s">
        <v>3</v>
      </c>
      <c r="R1" s="31"/>
      <c r="S1" s="10" t="s">
        <v>2</v>
      </c>
    </row>
    <row r="2" spans="1:19">
      <c r="A2" s="1" t="s">
        <v>4</v>
      </c>
      <c r="B2" s="1">
        <v>2.1800000000000002</v>
      </c>
      <c r="C2" s="1"/>
      <c r="K2" s="6" t="s">
        <v>5</v>
      </c>
      <c r="L2" s="7" t="s">
        <v>6</v>
      </c>
      <c r="M2" s="4" t="s">
        <v>7</v>
      </c>
      <c r="N2" s="5"/>
      <c r="O2" s="2"/>
      <c r="P2" s="11" t="s">
        <v>5</v>
      </c>
      <c r="Q2" s="12" t="s">
        <v>6</v>
      </c>
      <c r="R2" s="9" t="s">
        <v>7</v>
      </c>
      <c r="S2" s="10"/>
    </row>
    <row r="3" spans="1:19">
      <c r="A3" s="1"/>
      <c r="B3" s="1"/>
      <c r="C3" s="1"/>
      <c r="K3" s="4">
        <v>5000</v>
      </c>
      <c r="L3" s="7">
        <f>K3/($C$10)*$B$2</f>
        <v>495.4545454545455</v>
      </c>
      <c r="M3" s="4">
        <v>500.6</v>
      </c>
      <c r="N3" s="8">
        <f t="shared" ref="N3:N10" si="0">1-(L3/M3)</f>
        <v>1.0278574801147689E-2</v>
      </c>
      <c r="O3" s="2"/>
      <c r="P3" s="9">
        <v>5000</v>
      </c>
      <c r="Q3" s="12">
        <f>(P3/(6*4))*$B$6</f>
        <v>552.08333333333337</v>
      </c>
      <c r="R3" s="26">
        <v>473.9</v>
      </c>
      <c r="S3" s="13">
        <f t="shared" ref="S3:S10" si="1">1-(Q3/R3)</f>
        <v>-0.164978546810157</v>
      </c>
    </row>
    <row r="4" spans="1:19">
      <c r="A4" s="1"/>
      <c r="B4" s="1"/>
      <c r="C4" s="1"/>
      <c r="K4" s="4">
        <v>2000</v>
      </c>
      <c r="L4" s="7">
        <f>K4/($C$10)*$B$2</f>
        <v>198.18181818181819</v>
      </c>
      <c r="M4" s="4">
        <v>200</v>
      </c>
      <c r="N4" s="8">
        <f t="shared" si="0"/>
        <v>9.0909090909090384E-3</v>
      </c>
      <c r="O4" s="2"/>
      <c r="P4" s="9">
        <v>2000</v>
      </c>
      <c r="Q4" s="12">
        <f t="shared" ref="Q4:Q11" si="2">(P4/(6*4))*$B$6</f>
        <v>220.83333333333331</v>
      </c>
      <c r="R4" s="26">
        <f>0.86*Q4</f>
        <v>189.91666666666666</v>
      </c>
      <c r="S4" s="13">
        <f t="shared" si="1"/>
        <v>-0.16279069767441867</v>
      </c>
    </row>
    <row r="5" spans="1:19">
      <c r="A5" s="1"/>
      <c r="B5" s="1"/>
      <c r="C5" s="1"/>
      <c r="K5" s="4">
        <v>1500</v>
      </c>
      <c r="L5" s="7">
        <f>K5/($C$10)*$B$2</f>
        <v>148.63636363636365</v>
      </c>
      <c r="M5" s="4">
        <v>150</v>
      </c>
      <c r="N5" s="8">
        <f t="shared" si="0"/>
        <v>9.0909090909089274E-3</v>
      </c>
      <c r="O5" s="2"/>
      <c r="P5" s="9">
        <v>1500</v>
      </c>
      <c r="Q5" s="12">
        <f>(P5/(6*4))*$B$6</f>
        <v>165.625</v>
      </c>
      <c r="R5" s="26">
        <f>0.86*Q5</f>
        <v>142.4375</v>
      </c>
      <c r="S5" s="13">
        <f t="shared" si="1"/>
        <v>-0.16279069767441867</v>
      </c>
    </row>
    <row r="6" spans="1:19">
      <c r="A6" s="1" t="s">
        <v>8</v>
      </c>
      <c r="B6" s="1">
        <v>2.65</v>
      </c>
      <c r="C6" s="1"/>
      <c r="K6" s="4">
        <v>1250</v>
      </c>
      <c r="L6" s="7">
        <f>K6/($C$10)*$B$2</f>
        <v>123.86363636363637</v>
      </c>
      <c r="M6" s="4">
        <v>125</v>
      </c>
      <c r="N6" s="8">
        <f t="shared" si="0"/>
        <v>9.0909090909090384E-3</v>
      </c>
      <c r="O6" s="2"/>
      <c r="P6" s="9">
        <v>1250</v>
      </c>
      <c r="Q6" s="12">
        <f>(P6/(6*4))*$B$6</f>
        <v>138.02083333333334</v>
      </c>
      <c r="R6" s="9">
        <v>118.5</v>
      </c>
      <c r="S6" s="13">
        <f t="shared" si="1"/>
        <v>-0.16473277074542914</v>
      </c>
    </row>
    <row r="7" spans="1:19">
      <c r="A7" s="1" t="s">
        <v>9</v>
      </c>
      <c r="B7" s="1">
        <v>1.093</v>
      </c>
      <c r="C7" s="1"/>
      <c r="K7" s="4">
        <v>1000</v>
      </c>
      <c r="L7" s="7">
        <f>K7/($C$10)*$B$2</f>
        <v>99.090909090909093</v>
      </c>
      <c r="M7" s="4">
        <v>99.52</v>
      </c>
      <c r="N7" s="8">
        <f t="shared" si="0"/>
        <v>4.3116047939197877E-3</v>
      </c>
      <c r="O7" s="2"/>
      <c r="P7" s="9">
        <v>1000</v>
      </c>
      <c r="Q7" s="12">
        <f t="shared" ref="Q7:Q10" si="3">(P7/(6*4))*$B$6</f>
        <v>110.41666666666666</v>
      </c>
      <c r="R7" s="9">
        <v>94.95</v>
      </c>
      <c r="S7" s="13">
        <f t="shared" si="1"/>
        <v>-0.16289275057047559</v>
      </c>
    </row>
    <row r="8" spans="1:19">
      <c r="A8" s="1"/>
      <c r="B8" s="1"/>
      <c r="C8" s="1">
        <f>3*4</f>
        <v>12</v>
      </c>
      <c r="K8" s="4">
        <v>750</v>
      </c>
      <c r="L8" s="7">
        <f>K8/($C$10)*$B$2</f>
        <v>74.318181818181827</v>
      </c>
      <c r="M8" s="4">
        <v>74.64</v>
      </c>
      <c r="N8" s="8">
        <f t="shared" si="0"/>
        <v>4.3116047939197877E-3</v>
      </c>
      <c r="O8" s="2"/>
      <c r="P8" s="9">
        <v>750</v>
      </c>
      <c r="Q8" s="12">
        <f t="shared" si="3"/>
        <v>82.8125</v>
      </c>
      <c r="R8" s="26">
        <f>0.86*Q8</f>
        <v>71.21875</v>
      </c>
      <c r="S8" s="13">
        <f t="shared" si="1"/>
        <v>-0.16279069767441867</v>
      </c>
    </row>
    <row r="9" spans="1:19">
      <c r="A9" s="1" t="s">
        <v>10</v>
      </c>
      <c r="B9" s="1" t="s">
        <v>11</v>
      </c>
      <c r="C9" s="1"/>
      <c r="K9" s="4">
        <v>500</v>
      </c>
      <c r="L9" s="7">
        <f>K9/($C$10)*$B$2</f>
        <v>49.545454545454547</v>
      </c>
      <c r="M9" s="4">
        <v>50.06</v>
      </c>
      <c r="N9" s="8">
        <f>1-(L9/M9)</f>
        <v>1.0278574801147689E-2</v>
      </c>
      <c r="O9" s="2"/>
      <c r="P9" s="9">
        <v>500</v>
      </c>
      <c r="Q9" s="12">
        <f t="shared" si="3"/>
        <v>55.208333333333329</v>
      </c>
      <c r="R9" s="26">
        <f t="shared" ref="R9:R10" si="4">0.86*Q9</f>
        <v>47.479166666666664</v>
      </c>
      <c r="S9" s="13">
        <f t="shared" si="1"/>
        <v>-0.16279069767441867</v>
      </c>
    </row>
    <row r="10" spans="1:19">
      <c r="A10" s="1">
        <f>6*4</f>
        <v>24</v>
      </c>
      <c r="B10" s="1">
        <f>6*4</f>
        <v>24</v>
      </c>
      <c r="C10" s="1">
        <f>5.5*4</f>
        <v>22</v>
      </c>
      <c r="K10" s="4">
        <v>250</v>
      </c>
      <c r="L10" s="7">
        <f>K10/($C$10)*$B$2</f>
        <v>24.772727272727273</v>
      </c>
      <c r="M10" s="4">
        <v>24.88</v>
      </c>
      <c r="N10" s="8">
        <f t="shared" si="0"/>
        <v>4.3116047939197877E-3</v>
      </c>
      <c r="O10" s="2"/>
      <c r="P10" s="9">
        <v>250</v>
      </c>
      <c r="Q10" s="12">
        <f t="shared" si="3"/>
        <v>27.604166666666664</v>
      </c>
      <c r="R10" s="26">
        <f t="shared" si="4"/>
        <v>23.739583333333332</v>
      </c>
      <c r="S10" s="13">
        <f t="shared" si="1"/>
        <v>-0.16279069767441867</v>
      </c>
    </row>
    <row r="11" spans="1:19">
      <c r="K11"/>
      <c r="L11" s="2"/>
      <c r="N11" s="3"/>
      <c r="O11" s="2"/>
      <c r="S11" s="3"/>
    </row>
    <row r="12" spans="1:19">
      <c r="K12"/>
      <c r="O12" s="2"/>
    </row>
    <row r="13" spans="1:19">
      <c r="D13" s="28"/>
      <c r="E13" s="28"/>
      <c r="F13" s="28"/>
      <c r="G13" s="28"/>
      <c r="K13" s="20"/>
      <c r="L13" s="27" t="s">
        <v>12</v>
      </c>
      <c r="M13" s="27"/>
      <c r="N13" s="21" t="s">
        <v>2</v>
      </c>
      <c r="O13" s="2"/>
      <c r="P13" s="14"/>
      <c r="Q13" s="32" t="s">
        <v>13</v>
      </c>
      <c r="R13" s="32"/>
      <c r="S13" s="15" t="s">
        <v>2</v>
      </c>
    </row>
    <row r="14" spans="1:19">
      <c r="E14" s="29"/>
      <c r="F14" s="29"/>
      <c r="K14" s="22" t="s">
        <v>5</v>
      </c>
      <c r="L14" s="25" t="s">
        <v>6</v>
      </c>
      <c r="M14" s="20" t="s">
        <v>7</v>
      </c>
      <c r="N14" s="21"/>
      <c r="O14" s="2"/>
      <c r="P14" s="16" t="s">
        <v>5</v>
      </c>
      <c r="Q14" s="17" t="s">
        <v>6</v>
      </c>
      <c r="R14" s="14" t="s">
        <v>7</v>
      </c>
      <c r="S14" s="15"/>
    </row>
    <row r="15" spans="1:19">
      <c r="K15" s="20">
        <v>5000</v>
      </c>
      <c r="L15" s="25">
        <f>K15/($C$8)</f>
        <v>416.66666666666669</v>
      </c>
      <c r="M15" s="23">
        <f t="shared" ref="M15:M17" si="5">1.001*L15</f>
        <v>417.08333333333331</v>
      </c>
      <c r="N15" s="24">
        <f t="shared" ref="N15:N22" si="6">1-(L15/M15)</f>
        <v>9.9900099900085415E-4</v>
      </c>
      <c r="O15" s="2"/>
      <c r="P15" s="14">
        <v>5000</v>
      </c>
      <c r="Q15" s="17">
        <f>(P15/(3*4))*$B$7</f>
        <v>455.41666666666669</v>
      </c>
      <c r="R15" s="18">
        <f>0.95*Q15</f>
        <v>432.64583333333331</v>
      </c>
      <c r="S15" s="19">
        <f t="shared" ref="S15:S22" si="7">1-(Q15/R15)</f>
        <v>-5.2631578947368585E-2</v>
      </c>
    </row>
    <row r="16" spans="1:19">
      <c r="A16" s="4"/>
      <c r="B16" s="30" t="s">
        <v>1</v>
      </c>
      <c r="C16" s="30"/>
      <c r="D16" s="5" t="s">
        <v>2</v>
      </c>
      <c r="F16" s="9"/>
      <c r="G16" s="31" t="s">
        <v>3</v>
      </c>
      <c r="H16" s="31"/>
      <c r="I16" s="10" t="s">
        <v>2</v>
      </c>
      <c r="K16" s="20">
        <v>2000</v>
      </c>
      <c r="L16" s="25">
        <f t="shared" ref="L16:L22" si="8">K16/($C$8)</f>
        <v>166.66666666666666</v>
      </c>
      <c r="M16" s="23">
        <f t="shared" si="5"/>
        <v>166.83333333333331</v>
      </c>
      <c r="N16" s="24">
        <f t="shared" si="6"/>
        <v>9.9900099900096517E-4</v>
      </c>
      <c r="O16" s="2"/>
      <c r="P16" s="14">
        <v>2000</v>
      </c>
      <c r="Q16" s="17">
        <f>(P16/(3*4))*$B$7</f>
        <v>182.16666666666666</v>
      </c>
      <c r="R16" s="18">
        <f>0.95*Q16</f>
        <v>173.05833333333331</v>
      </c>
      <c r="S16" s="19">
        <f t="shared" si="7"/>
        <v>-5.2631578947368585E-2</v>
      </c>
    </row>
    <row r="17" spans="1:19">
      <c r="A17" s="6" t="s">
        <v>5</v>
      </c>
      <c r="B17" s="7" t="s">
        <v>6</v>
      </c>
      <c r="C17" s="4" t="s">
        <v>7</v>
      </c>
      <c r="D17" s="5"/>
      <c r="F17" s="11" t="s">
        <v>5</v>
      </c>
      <c r="G17" s="12" t="s">
        <v>6</v>
      </c>
      <c r="H17" s="9" t="s">
        <v>7</v>
      </c>
      <c r="I17" s="10"/>
      <c r="K17" s="20">
        <v>1500</v>
      </c>
      <c r="L17" s="25">
        <f t="shared" si="8"/>
        <v>125</v>
      </c>
      <c r="M17" s="23">
        <f t="shared" si="5"/>
        <v>125.12499999999999</v>
      </c>
      <c r="N17" s="24">
        <f t="shared" si="6"/>
        <v>9.9900099900085415E-4</v>
      </c>
      <c r="O17" s="2"/>
      <c r="P17" s="14">
        <v>1500</v>
      </c>
      <c r="Q17" s="17">
        <f>(P17/(3*4))*$B$7</f>
        <v>136.625</v>
      </c>
      <c r="R17" s="18">
        <f>0.95*Q17</f>
        <v>129.79374999999999</v>
      </c>
      <c r="S17" s="19">
        <f t="shared" si="7"/>
        <v>-5.2631578947368585E-2</v>
      </c>
    </row>
    <row r="18" spans="1:19">
      <c r="A18" s="4">
        <v>5000</v>
      </c>
      <c r="B18" s="7">
        <f>A18/($C$10)*$B$2</f>
        <v>495.4545454545455</v>
      </c>
      <c r="C18" s="4">
        <v>500.6</v>
      </c>
      <c r="D18" s="8">
        <f t="shared" ref="D18:D25" si="9">1-(B18/C18)</f>
        <v>1.0278574801147689E-2</v>
      </c>
      <c r="F18" s="9">
        <v>5000</v>
      </c>
      <c r="G18" s="12">
        <f>(F18/(6*4))*$B$6</f>
        <v>552.08333333333337</v>
      </c>
      <c r="H18" s="26">
        <v>473.9</v>
      </c>
      <c r="I18" s="13">
        <f t="shared" ref="I18:I25" si="10">1-(G18/H18)</f>
        <v>-0.164978546810157</v>
      </c>
      <c r="K18" s="20">
        <v>1250</v>
      </c>
      <c r="L18" s="25">
        <f t="shared" si="8"/>
        <v>104.16666666666667</v>
      </c>
      <c r="M18" s="23">
        <v>104.27</v>
      </c>
      <c r="N18" s="24">
        <f t="shared" si="6"/>
        <v>9.9101691122394087E-4</v>
      </c>
      <c r="O18" s="2"/>
      <c r="P18" s="14">
        <v>1250</v>
      </c>
      <c r="Q18" s="17">
        <f>(P18/(3*4))*$B$7</f>
        <v>113.85416666666667</v>
      </c>
      <c r="R18" s="18">
        <f>0.95*Q18</f>
        <v>108.16145833333333</v>
      </c>
      <c r="S18" s="19">
        <f t="shared" si="7"/>
        <v>-5.2631578947368585E-2</v>
      </c>
    </row>
    <row r="19" spans="1:19">
      <c r="A19" s="4">
        <v>2000</v>
      </c>
      <c r="B19" s="7">
        <f>A19/($C$10)*$B$2</f>
        <v>198.18181818181819</v>
      </c>
      <c r="C19" s="4">
        <v>200</v>
      </c>
      <c r="D19" s="8">
        <f t="shared" si="9"/>
        <v>9.0909090909090384E-3</v>
      </c>
      <c r="F19" s="9">
        <v>2000</v>
      </c>
      <c r="G19" s="12">
        <f t="shared" ref="G18:G25" si="11">(F19/(6*4))*$B$6</f>
        <v>220.83333333333331</v>
      </c>
      <c r="H19" s="26">
        <f>0.86*G19</f>
        <v>189.91666666666666</v>
      </c>
      <c r="I19" s="13">
        <f t="shared" si="10"/>
        <v>-0.16279069767441867</v>
      </c>
      <c r="K19" s="20">
        <v>1000</v>
      </c>
      <c r="L19" s="25">
        <f t="shared" si="8"/>
        <v>83.333333333333329</v>
      </c>
      <c r="M19" s="23">
        <f>1.001*L19</f>
        <v>83.416666666666657</v>
      </c>
      <c r="N19" s="24">
        <f t="shared" si="6"/>
        <v>9.9900099900096517E-4</v>
      </c>
      <c r="O19" s="2"/>
      <c r="P19" s="14">
        <v>1000</v>
      </c>
      <c r="Q19" s="17">
        <f>(P19/(3*4))*$B$7</f>
        <v>91.083333333333329</v>
      </c>
      <c r="R19" s="14">
        <v>87.02</v>
      </c>
      <c r="S19" s="19">
        <f t="shared" si="7"/>
        <v>-4.6694246533363959E-2</v>
      </c>
    </row>
    <row r="20" spans="1:19">
      <c r="A20" s="4">
        <v>1500</v>
      </c>
      <c r="B20" s="7">
        <f>A20/($C$10)*$B$2</f>
        <v>148.63636363636365</v>
      </c>
      <c r="C20" s="4">
        <v>150</v>
      </c>
      <c r="D20" s="8">
        <f t="shared" si="9"/>
        <v>9.0909090909089274E-3</v>
      </c>
      <c r="F20" s="9">
        <v>1500</v>
      </c>
      <c r="G20" s="12">
        <f>(F20/(6*4))*$B$6</f>
        <v>165.625</v>
      </c>
      <c r="H20" s="26">
        <f>0.86*G20</f>
        <v>142.4375</v>
      </c>
      <c r="I20" s="13">
        <f t="shared" si="10"/>
        <v>-0.16279069767441867</v>
      </c>
      <c r="K20" s="20">
        <v>750</v>
      </c>
      <c r="L20" s="25">
        <f t="shared" si="8"/>
        <v>62.5</v>
      </c>
      <c r="M20" s="23">
        <f t="shared" ref="M20" si="12">1.001*L20</f>
        <v>62.562499999999993</v>
      </c>
      <c r="N20" s="24">
        <f t="shared" si="6"/>
        <v>9.9900099900085415E-4</v>
      </c>
      <c r="O20" s="2"/>
      <c r="P20" s="14">
        <v>750</v>
      </c>
      <c r="Q20" s="17">
        <f>(P20/(3*4))*$B$7</f>
        <v>68.3125</v>
      </c>
      <c r="R20" s="18">
        <f>0.95*Q20</f>
        <v>64.896874999999994</v>
      </c>
      <c r="S20" s="19">
        <f t="shared" si="7"/>
        <v>-5.2631578947368585E-2</v>
      </c>
    </row>
    <row r="21" spans="1:19">
      <c r="A21" s="4">
        <v>1250</v>
      </c>
      <c r="B21" s="7">
        <f>A21/($C$10)*$B$2</f>
        <v>123.86363636363637</v>
      </c>
      <c r="C21" s="4">
        <v>125</v>
      </c>
      <c r="D21" s="8">
        <f t="shared" si="9"/>
        <v>9.0909090909090384E-3</v>
      </c>
      <c r="F21" s="9">
        <v>1250</v>
      </c>
      <c r="G21" s="12">
        <f>(F21/(6*4))*$B$6</f>
        <v>138.02083333333334</v>
      </c>
      <c r="H21" s="9">
        <v>118.5</v>
      </c>
      <c r="I21" s="13">
        <f t="shared" si="10"/>
        <v>-0.16473277074542914</v>
      </c>
      <c r="K21" s="20">
        <v>500</v>
      </c>
      <c r="L21" s="25">
        <f t="shared" si="8"/>
        <v>41.666666666666664</v>
      </c>
      <c r="M21" s="23">
        <f>1.001*L21</f>
        <v>41.708333333333329</v>
      </c>
      <c r="N21" s="24">
        <f t="shared" si="6"/>
        <v>9.9900099900096517E-4</v>
      </c>
      <c r="O21" s="2"/>
      <c r="P21" s="14">
        <v>500</v>
      </c>
      <c r="Q21" s="17">
        <f>(P21/(3*4))*$B$7</f>
        <v>45.541666666666664</v>
      </c>
      <c r="R21" s="18">
        <f>0.95*Q21</f>
        <v>43.264583333333327</v>
      </c>
      <c r="S21" s="19">
        <f t="shared" si="7"/>
        <v>-5.2631578947368585E-2</v>
      </c>
    </row>
    <row r="22" spans="1:19">
      <c r="A22" s="4">
        <v>1000</v>
      </c>
      <c r="B22" s="7">
        <f>A22/($C$10)*$B$2</f>
        <v>99.090909090909093</v>
      </c>
      <c r="C22" s="4">
        <v>99.52</v>
      </c>
      <c r="D22" s="8">
        <f t="shared" si="9"/>
        <v>4.3116047939197877E-3</v>
      </c>
      <c r="F22" s="9">
        <v>1000</v>
      </c>
      <c r="G22" s="12">
        <f t="shared" si="11"/>
        <v>110.41666666666666</v>
      </c>
      <c r="H22" s="9">
        <v>94.95</v>
      </c>
      <c r="I22" s="13">
        <f t="shared" si="10"/>
        <v>-0.16289275057047559</v>
      </c>
      <c r="K22" s="20">
        <v>250</v>
      </c>
      <c r="L22" s="25">
        <f t="shared" si="8"/>
        <v>20.833333333333332</v>
      </c>
      <c r="M22" s="23">
        <f t="shared" ref="M22" si="13">1.001*L22</f>
        <v>20.854166666666664</v>
      </c>
      <c r="N22" s="24">
        <f t="shared" si="6"/>
        <v>9.9900099900096517E-4</v>
      </c>
      <c r="O22" s="2"/>
      <c r="P22" s="14">
        <v>250</v>
      </c>
      <c r="Q22" s="17">
        <f>(P22/(3*4))*$B$7</f>
        <v>22.770833333333332</v>
      </c>
      <c r="R22" s="18">
        <f>0.95*Q22</f>
        <v>21.632291666666664</v>
      </c>
      <c r="S22" s="19">
        <f t="shared" si="7"/>
        <v>-5.2631578947368585E-2</v>
      </c>
    </row>
    <row r="23" spans="1:19">
      <c r="A23" s="4">
        <v>750</v>
      </c>
      <c r="B23" s="7">
        <f>A23/($C$10)*$B$2</f>
        <v>74.318181818181827</v>
      </c>
      <c r="C23" s="4">
        <v>74.64</v>
      </c>
      <c r="D23" s="8">
        <f t="shared" si="9"/>
        <v>4.3116047939197877E-3</v>
      </c>
      <c r="F23" s="9">
        <v>750</v>
      </c>
      <c r="G23" s="12">
        <f t="shared" si="11"/>
        <v>82.8125</v>
      </c>
      <c r="H23" s="26">
        <f>0.86*G23</f>
        <v>71.21875</v>
      </c>
      <c r="I23" s="13">
        <f t="shared" si="10"/>
        <v>-0.16279069767441867</v>
      </c>
      <c r="K23" s="28"/>
      <c r="L23" s="28"/>
      <c r="M23" s="28"/>
      <c r="N23" s="28"/>
      <c r="O23" s="2"/>
      <c r="P23" s="28"/>
      <c r="Q23" s="28"/>
      <c r="R23" s="28"/>
      <c r="S23" s="28"/>
    </row>
    <row r="24" spans="1:19">
      <c r="A24" s="4">
        <v>500</v>
      </c>
      <c r="B24" s="7">
        <f>A24/($C$10)*$B$2</f>
        <v>49.545454545454547</v>
      </c>
      <c r="C24" s="4">
        <v>50.06</v>
      </c>
      <c r="D24" s="8">
        <f t="shared" si="9"/>
        <v>1.0278574801147689E-2</v>
      </c>
      <c r="F24" s="9">
        <v>500</v>
      </c>
      <c r="G24" s="12">
        <f t="shared" si="11"/>
        <v>55.208333333333329</v>
      </c>
      <c r="H24" s="26">
        <f t="shared" ref="H24:H25" si="14">0.86*G24</f>
        <v>47.479166666666664</v>
      </c>
      <c r="I24" s="13">
        <f t="shared" si="10"/>
        <v>-0.16279069767441867</v>
      </c>
      <c r="K24"/>
      <c r="L24" s="29"/>
      <c r="M24" s="29"/>
      <c r="N24" s="3"/>
      <c r="O24" s="2"/>
      <c r="P24" s="28"/>
      <c r="Q24" s="28"/>
      <c r="R24" s="28"/>
      <c r="S24" s="28"/>
    </row>
    <row r="25" spans="1:19">
      <c r="A25" s="4">
        <v>250</v>
      </c>
      <c r="B25" s="7">
        <f>A25/($C$10)*$B$2</f>
        <v>24.772727272727273</v>
      </c>
      <c r="C25" s="4">
        <v>24.88</v>
      </c>
      <c r="D25" s="8">
        <f t="shared" si="9"/>
        <v>4.3116047939197877E-3</v>
      </c>
      <c r="F25" s="9">
        <v>250</v>
      </c>
      <c r="G25" s="12">
        <f t="shared" si="11"/>
        <v>27.604166666666664</v>
      </c>
      <c r="H25" s="26">
        <f t="shared" si="14"/>
        <v>23.739583333333332</v>
      </c>
      <c r="I25" s="13">
        <f t="shared" si="10"/>
        <v>-0.16279069767441867</v>
      </c>
      <c r="K25" s="9"/>
      <c r="L25" s="31" t="s">
        <v>3</v>
      </c>
      <c r="M25" s="31"/>
      <c r="N25" s="10" t="s">
        <v>2</v>
      </c>
      <c r="O25" s="2"/>
      <c r="Q25" s="29"/>
      <c r="R25" s="29"/>
    </row>
    <row r="26" spans="1:19">
      <c r="B26" s="2"/>
      <c r="D26" s="3"/>
      <c r="G26"/>
      <c r="I26" s="3"/>
      <c r="K26" s="11" t="s">
        <v>5</v>
      </c>
      <c r="L26" s="12" t="s">
        <v>6</v>
      </c>
      <c r="M26" s="9" t="s">
        <v>7</v>
      </c>
      <c r="N26" s="10"/>
      <c r="O26" s="2"/>
    </row>
    <row r="27" spans="1:19">
      <c r="G27"/>
      <c r="K27" s="9">
        <v>5000</v>
      </c>
      <c r="L27" s="12">
        <f>(K27/(6*4))*2.27</f>
        <v>472.91666666666669</v>
      </c>
      <c r="M27" s="26">
        <v>473.9</v>
      </c>
      <c r="N27" s="13">
        <f t="shared" ref="N27:N34" si="15">1-(L27/M27)</f>
        <v>2.0749806569598794E-3</v>
      </c>
    </row>
    <row r="28" spans="1:19">
      <c r="G28"/>
      <c r="K28" s="9">
        <v>2000</v>
      </c>
      <c r="L28" s="12">
        <f t="shared" ref="L28:L34" si="16">(K28/(6*4))*2.27</f>
        <v>189.16666666666666</v>
      </c>
      <c r="M28" s="26">
        <f t="shared" ref="M28:M33" si="17">0.996*L28</f>
        <v>188.41</v>
      </c>
      <c r="N28" s="13">
        <f t="shared" si="15"/>
        <v>-4.0160642570281624E-3</v>
      </c>
    </row>
    <row r="29" spans="1:19">
      <c r="G29"/>
      <c r="K29" s="9">
        <v>1500</v>
      </c>
      <c r="L29" s="12">
        <f t="shared" si="16"/>
        <v>141.875</v>
      </c>
      <c r="M29" s="26">
        <f t="shared" si="17"/>
        <v>141.3075</v>
      </c>
      <c r="N29" s="13">
        <f t="shared" si="15"/>
        <v>-4.0160642570281624E-3</v>
      </c>
    </row>
    <row r="30" spans="1:19">
      <c r="G30"/>
      <c r="K30" s="9">
        <v>1250</v>
      </c>
      <c r="L30" s="12">
        <f t="shared" si="16"/>
        <v>118.22916666666667</v>
      </c>
      <c r="M30" s="26">
        <f t="shared" si="17"/>
        <v>117.75625000000001</v>
      </c>
      <c r="N30" s="13">
        <f t="shared" si="15"/>
        <v>-4.0160642570281624E-3</v>
      </c>
    </row>
    <row r="31" spans="1:19">
      <c r="G31"/>
      <c r="K31" s="9">
        <v>1000</v>
      </c>
      <c r="L31" s="12">
        <f t="shared" si="16"/>
        <v>94.583333333333329</v>
      </c>
      <c r="M31" s="26">
        <f t="shared" si="17"/>
        <v>94.204999999999998</v>
      </c>
      <c r="N31" s="13">
        <f t="shared" si="15"/>
        <v>-4.0160642570281624E-3</v>
      </c>
    </row>
    <row r="32" spans="1:19">
      <c r="G32"/>
      <c r="K32" s="9">
        <v>750</v>
      </c>
      <c r="L32" s="12">
        <f t="shared" si="16"/>
        <v>70.9375</v>
      </c>
      <c r="M32" s="26">
        <f t="shared" si="17"/>
        <v>70.653750000000002</v>
      </c>
      <c r="N32" s="13">
        <f t="shared" si="15"/>
        <v>-4.0160642570281624E-3</v>
      </c>
    </row>
    <row r="33" spans="1:14">
      <c r="G33"/>
      <c r="K33" s="9">
        <v>500</v>
      </c>
      <c r="L33" s="12">
        <f t="shared" si="16"/>
        <v>47.291666666666664</v>
      </c>
      <c r="M33" s="26">
        <f t="shared" si="17"/>
        <v>47.102499999999999</v>
      </c>
      <c r="N33" s="13">
        <f t="shared" si="15"/>
        <v>-4.0160642570281624E-3</v>
      </c>
    </row>
    <row r="34" spans="1:14">
      <c r="G34"/>
      <c r="K34" s="9">
        <v>250</v>
      </c>
      <c r="L34" s="12">
        <f t="shared" si="16"/>
        <v>23.645833333333332</v>
      </c>
      <c r="M34" s="26">
        <f>0.996*L34</f>
        <v>23.55125</v>
      </c>
      <c r="N34" s="13">
        <f t="shared" si="15"/>
        <v>-4.0160642570281624E-3</v>
      </c>
    </row>
    <row r="35" spans="1:14">
      <c r="G35"/>
    </row>
    <row r="36" spans="1:14">
      <c r="G36"/>
      <c r="K36" s="33" t="s">
        <v>14</v>
      </c>
    </row>
    <row r="37" spans="1:14">
      <c r="G37"/>
    </row>
    <row r="38" spans="1:14">
      <c r="A38" s="28" t="s">
        <v>15</v>
      </c>
      <c r="B38" s="28"/>
      <c r="C38" s="28"/>
      <c r="D38" s="28"/>
      <c r="F38" s="28" t="s">
        <v>16</v>
      </c>
      <c r="G38" s="28"/>
      <c r="H38" s="28"/>
      <c r="I38" s="28"/>
    </row>
    <row r="39" spans="1:14">
      <c r="B39" s="29" t="s">
        <v>17</v>
      </c>
      <c r="C39" s="29"/>
      <c r="D39" s="3"/>
      <c r="F39" s="28" t="s">
        <v>18</v>
      </c>
      <c r="G39" s="28"/>
      <c r="H39" s="28"/>
      <c r="I39" s="28"/>
    </row>
    <row r="40" spans="1:14">
      <c r="G40" s="29" t="s">
        <v>19</v>
      </c>
      <c r="H40" s="29"/>
    </row>
    <row r="41" spans="1:14">
      <c r="G41"/>
      <c r="K41" s="9"/>
      <c r="L41" s="31" t="s">
        <v>3</v>
      </c>
      <c r="M41" s="31"/>
      <c r="N41" s="10" t="s">
        <v>2</v>
      </c>
    </row>
    <row r="42" spans="1:14">
      <c r="A42" s="20"/>
      <c r="B42" s="27" t="s">
        <v>12</v>
      </c>
      <c r="C42" s="27"/>
      <c r="D42" s="21" t="s">
        <v>2</v>
      </c>
      <c r="F42" s="14"/>
      <c r="G42" s="32" t="s">
        <v>13</v>
      </c>
      <c r="H42" s="32"/>
      <c r="I42" s="15" t="s">
        <v>2</v>
      </c>
      <c r="K42" s="11" t="s">
        <v>5</v>
      </c>
      <c r="L42" s="12" t="s">
        <v>6</v>
      </c>
      <c r="M42" s="9" t="s">
        <v>7</v>
      </c>
      <c r="N42" s="10"/>
    </row>
    <row r="43" spans="1:14">
      <c r="A43" s="22" t="s">
        <v>5</v>
      </c>
      <c r="B43" s="25" t="s">
        <v>6</v>
      </c>
      <c r="C43" s="20" t="s">
        <v>7</v>
      </c>
      <c r="D43" s="21"/>
      <c r="F43" s="16" t="s">
        <v>5</v>
      </c>
      <c r="G43" s="17" t="s">
        <v>6</v>
      </c>
      <c r="H43" s="14" t="s">
        <v>7</v>
      </c>
      <c r="I43" s="15"/>
      <c r="K43" s="9">
        <v>5000</v>
      </c>
      <c r="L43" s="12">
        <f>(K43/(6*4))*2.27</f>
        <v>472.91666666666669</v>
      </c>
      <c r="M43" s="26">
        <v>473.9</v>
      </c>
      <c r="N43" s="13">
        <f t="shared" ref="N43:N50" si="18">1-(L43/M43)</f>
        <v>2.0749806569598794E-3</v>
      </c>
    </row>
    <row r="44" spans="1:14">
      <c r="A44" s="20">
        <v>5000</v>
      </c>
      <c r="B44" s="25">
        <f>A44/($C$8)</f>
        <v>416.66666666666669</v>
      </c>
      <c r="C44" s="23">
        <f t="shared" ref="C44:C47" si="19">1.001*B44</f>
        <v>417.08333333333331</v>
      </c>
      <c r="D44" s="24">
        <f t="shared" ref="D44:D51" si="20">1-(B44/C44)</f>
        <v>9.9900099900085415E-4</v>
      </c>
      <c r="F44" s="14">
        <v>5000</v>
      </c>
      <c r="G44" s="17">
        <f>(F44/(3*4))*$B$7</f>
        <v>455.41666666666669</v>
      </c>
      <c r="H44" s="18">
        <f>0.95*G44</f>
        <v>432.64583333333331</v>
      </c>
      <c r="I44" s="19">
        <f t="shared" ref="I44:I51" si="21">1-(G44/H44)</f>
        <v>-5.2631578947368585E-2</v>
      </c>
      <c r="K44" s="9">
        <v>2000</v>
      </c>
      <c r="L44" s="12">
        <f t="shared" ref="L44:L50" si="22">(K44/(6*4))*2.27</f>
        <v>189.16666666666666</v>
      </c>
      <c r="M44" s="26">
        <f t="shared" ref="M44:M49" si="23">0.996*L44</f>
        <v>188.41</v>
      </c>
      <c r="N44" s="13">
        <f t="shared" si="18"/>
        <v>-4.0160642570281624E-3</v>
      </c>
    </row>
    <row r="45" spans="1:14">
      <c r="A45" s="20">
        <v>2000</v>
      </c>
      <c r="B45" s="25">
        <f t="shared" ref="B45:B51" si="24">A45/($C$8)</f>
        <v>166.66666666666666</v>
      </c>
      <c r="C45" s="23">
        <f t="shared" si="19"/>
        <v>166.83333333333331</v>
      </c>
      <c r="D45" s="24">
        <f t="shared" si="20"/>
        <v>9.9900099900096517E-4</v>
      </c>
      <c r="F45" s="14">
        <v>2000</v>
      </c>
      <c r="G45" s="17">
        <f>(F45/(3*4))*$B$7</f>
        <v>182.16666666666666</v>
      </c>
      <c r="H45" s="18">
        <f>0.95*G45</f>
        <v>173.05833333333331</v>
      </c>
      <c r="I45" s="19">
        <f t="shared" si="21"/>
        <v>-5.2631578947368585E-2</v>
      </c>
      <c r="K45" s="9">
        <v>1500</v>
      </c>
      <c r="L45" s="12">
        <f t="shared" si="22"/>
        <v>141.875</v>
      </c>
      <c r="M45" s="26">
        <f t="shared" si="23"/>
        <v>141.3075</v>
      </c>
      <c r="N45" s="13">
        <f t="shared" si="18"/>
        <v>-4.0160642570281624E-3</v>
      </c>
    </row>
    <row r="46" spans="1:14">
      <c r="A46" s="20">
        <v>1500</v>
      </c>
      <c r="B46" s="25">
        <f t="shared" si="24"/>
        <v>125</v>
      </c>
      <c r="C46" s="23">
        <f t="shared" si="19"/>
        <v>125.12499999999999</v>
      </c>
      <c r="D46" s="24">
        <f t="shared" si="20"/>
        <v>9.9900099900085415E-4</v>
      </c>
      <c r="F46" s="14">
        <v>1500</v>
      </c>
      <c r="G46" s="17">
        <f>(F46/(3*4))*$B$7</f>
        <v>136.625</v>
      </c>
      <c r="H46" s="18">
        <f>0.95*G46</f>
        <v>129.79374999999999</v>
      </c>
      <c r="I46" s="19">
        <f t="shared" si="21"/>
        <v>-5.2631578947368585E-2</v>
      </c>
      <c r="K46" s="9">
        <v>1250</v>
      </c>
      <c r="L46" s="12">
        <f t="shared" si="22"/>
        <v>118.22916666666667</v>
      </c>
      <c r="M46" s="26">
        <f t="shared" si="23"/>
        <v>117.75625000000001</v>
      </c>
      <c r="N46" s="13">
        <f t="shared" si="18"/>
        <v>-4.0160642570281624E-3</v>
      </c>
    </row>
    <row r="47" spans="1:14">
      <c r="A47" s="20">
        <v>1250</v>
      </c>
      <c r="B47" s="25">
        <f t="shared" si="24"/>
        <v>104.16666666666667</v>
      </c>
      <c r="C47" s="23">
        <v>104.27</v>
      </c>
      <c r="D47" s="24">
        <f t="shared" si="20"/>
        <v>9.9101691122394087E-4</v>
      </c>
      <c r="F47" s="14">
        <v>1250</v>
      </c>
      <c r="G47" s="17">
        <f>(F47/(3*4))*$B$7</f>
        <v>113.85416666666667</v>
      </c>
      <c r="H47" s="18">
        <f>0.95*G47</f>
        <v>108.16145833333333</v>
      </c>
      <c r="I47" s="19">
        <f t="shared" si="21"/>
        <v>-5.2631578947368585E-2</v>
      </c>
      <c r="K47" s="9">
        <v>1000</v>
      </c>
      <c r="L47" s="12">
        <f t="shared" si="22"/>
        <v>94.583333333333329</v>
      </c>
      <c r="M47" s="26">
        <f t="shared" si="23"/>
        <v>94.204999999999998</v>
      </c>
      <c r="N47" s="13">
        <f t="shared" si="18"/>
        <v>-4.0160642570281624E-3</v>
      </c>
    </row>
    <row r="48" spans="1:14">
      <c r="A48" s="20">
        <v>1000</v>
      </c>
      <c r="B48" s="25">
        <f t="shared" si="24"/>
        <v>83.333333333333329</v>
      </c>
      <c r="C48" s="23">
        <f>1.001*B48</f>
        <v>83.416666666666657</v>
      </c>
      <c r="D48" s="24">
        <f t="shared" si="20"/>
        <v>9.9900099900096517E-4</v>
      </c>
      <c r="F48" s="14">
        <v>1000</v>
      </c>
      <c r="G48" s="17">
        <f>(F48/(3*4))*$B$7</f>
        <v>91.083333333333329</v>
      </c>
      <c r="H48" s="14">
        <v>87.02</v>
      </c>
      <c r="I48" s="19">
        <f t="shared" si="21"/>
        <v>-4.6694246533363959E-2</v>
      </c>
      <c r="K48" s="9">
        <v>750</v>
      </c>
      <c r="L48" s="12">
        <f t="shared" si="22"/>
        <v>70.9375</v>
      </c>
      <c r="M48" s="26">
        <f t="shared" si="23"/>
        <v>70.653750000000002</v>
      </c>
      <c r="N48" s="13">
        <f t="shared" si="18"/>
        <v>-4.0160642570281624E-3</v>
      </c>
    </row>
    <row r="49" spans="1:14">
      <c r="A49" s="20">
        <v>750</v>
      </c>
      <c r="B49" s="25">
        <f t="shared" si="24"/>
        <v>62.5</v>
      </c>
      <c r="C49" s="23">
        <f t="shared" ref="C49:C51" si="25">1.001*B49</f>
        <v>62.562499999999993</v>
      </c>
      <c r="D49" s="24">
        <f t="shared" si="20"/>
        <v>9.9900099900085415E-4</v>
      </c>
      <c r="F49" s="14">
        <v>750</v>
      </c>
      <c r="G49" s="17">
        <f>(F49/(3*4))*$B$7</f>
        <v>68.3125</v>
      </c>
      <c r="H49" s="18">
        <f>0.95*G49</f>
        <v>64.896874999999994</v>
      </c>
      <c r="I49" s="19">
        <f t="shared" si="21"/>
        <v>-5.2631578947368585E-2</v>
      </c>
      <c r="K49" s="9">
        <v>500</v>
      </c>
      <c r="L49" s="12">
        <f t="shared" si="22"/>
        <v>47.291666666666664</v>
      </c>
      <c r="M49" s="26">
        <f t="shared" si="23"/>
        <v>47.102499999999999</v>
      </c>
      <c r="N49" s="13">
        <f t="shared" si="18"/>
        <v>-4.0160642570281624E-3</v>
      </c>
    </row>
    <row r="50" spans="1:14">
      <c r="A50" s="20">
        <v>500</v>
      </c>
      <c r="B50" s="25">
        <f t="shared" si="24"/>
        <v>41.666666666666664</v>
      </c>
      <c r="C50" s="23">
        <f>1.001*B50</f>
        <v>41.708333333333329</v>
      </c>
      <c r="D50" s="24">
        <f t="shared" si="20"/>
        <v>9.9900099900096517E-4</v>
      </c>
      <c r="F50" s="14">
        <v>500</v>
      </c>
      <c r="G50" s="17">
        <f>(F50/(3*4))*$B$7</f>
        <v>45.541666666666664</v>
      </c>
      <c r="H50" s="18">
        <f>0.95*G50</f>
        <v>43.264583333333327</v>
      </c>
      <c r="I50" s="19">
        <f t="shared" si="21"/>
        <v>-5.2631578947368585E-2</v>
      </c>
      <c r="K50" s="9">
        <v>250</v>
      </c>
      <c r="L50" s="12">
        <f t="shared" si="22"/>
        <v>23.645833333333332</v>
      </c>
      <c r="M50" s="26">
        <f>0.996*L50</f>
        <v>23.55125</v>
      </c>
      <c r="N50" s="13">
        <f t="shared" si="18"/>
        <v>-4.0160642570281624E-3</v>
      </c>
    </row>
    <row r="51" spans="1:14">
      <c r="A51" s="20">
        <v>250</v>
      </c>
      <c r="B51" s="25">
        <f t="shared" si="24"/>
        <v>20.833333333333332</v>
      </c>
      <c r="C51" s="23">
        <f t="shared" si="25"/>
        <v>20.854166666666664</v>
      </c>
      <c r="D51" s="24">
        <f t="shared" si="20"/>
        <v>9.9900099900096517E-4</v>
      </c>
      <c r="F51" s="14">
        <v>250</v>
      </c>
      <c r="G51" s="17">
        <f>(F51/(3*4))*$B$7</f>
        <v>22.770833333333332</v>
      </c>
      <c r="H51" s="18">
        <f>0.95*G51</f>
        <v>21.632291666666664</v>
      </c>
      <c r="I51" s="19">
        <f t="shared" si="21"/>
        <v>-5.2631578947368585E-2</v>
      </c>
      <c r="K51"/>
      <c r="N51" s="3"/>
    </row>
    <row r="52" spans="1:14">
      <c r="G52"/>
      <c r="I52" s="3"/>
      <c r="K52"/>
    </row>
    <row r="53" spans="1:14">
      <c r="G53"/>
      <c r="I53" s="3"/>
      <c r="K53"/>
    </row>
    <row r="54" spans="1:14">
      <c r="G54"/>
      <c r="I54" s="3"/>
      <c r="K54"/>
    </row>
    <row r="55" spans="1:14">
      <c r="G55"/>
      <c r="I55" s="3"/>
      <c r="K55"/>
    </row>
    <row r="56" spans="1:14">
      <c r="G56"/>
      <c r="I56" s="3"/>
      <c r="K56"/>
    </row>
    <row r="57" spans="1:14">
      <c r="G57"/>
      <c r="I57" s="3"/>
      <c r="K57"/>
    </row>
    <row r="58" spans="1:14">
      <c r="G58"/>
      <c r="I58" s="3"/>
      <c r="K58"/>
    </row>
    <row r="59" spans="1:14">
      <c r="G59"/>
      <c r="I59" s="3"/>
      <c r="K59"/>
    </row>
    <row r="60" spans="1:14">
      <c r="G60"/>
      <c r="I60" s="3"/>
      <c r="K60"/>
    </row>
    <row r="61" spans="1:14">
      <c r="G61"/>
      <c r="I61" s="3"/>
      <c r="K61"/>
    </row>
    <row r="62" spans="1:14">
      <c r="G62"/>
      <c r="I62" s="3"/>
      <c r="K62"/>
    </row>
    <row r="63" spans="1:14">
      <c r="G63"/>
      <c r="I63" s="3"/>
      <c r="K63" s="35" t="s">
        <v>14</v>
      </c>
      <c r="L63" s="35"/>
      <c r="M63" s="35"/>
      <c r="N63" s="35"/>
    </row>
    <row r="64" spans="1:14">
      <c r="A64" s="28" t="s">
        <v>15</v>
      </c>
      <c r="B64" s="28"/>
      <c r="C64" s="28"/>
      <c r="D64" s="28"/>
      <c r="F64" s="28" t="s">
        <v>20</v>
      </c>
      <c r="G64" s="28"/>
      <c r="H64" s="28"/>
      <c r="I64" s="28"/>
    </row>
    <row r="65" spans="2:9">
      <c r="B65" s="29" t="s">
        <v>21</v>
      </c>
      <c r="C65" s="29"/>
      <c r="D65" s="3"/>
      <c r="G65" s="29" t="s">
        <v>22</v>
      </c>
      <c r="H65" s="29"/>
      <c r="I65" s="3"/>
    </row>
    <row r="66" spans="2:9">
      <c r="G66"/>
    </row>
  </sheetData>
  <mergeCells count="28">
    <mergeCell ref="K63:N63"/>
    <mergeCell ref="Q25:R25"/>
    <mergeCell ref="L13:M13"/>
    <mergeCell ref="Q13:R13"/>
    <mergeCell ref="L25:M25"/>
    <mergeCell ref="L41:M41"/>
    <mergeCell ref="L1:M1"/>
    <mergeCell ref="Q1:R1"/>
    <mergeCell ref="K23:N23"/>
    <mergeCell ref="P23:S23"/>
    <mergeCell ref="L24:M24"/>
    <mergeCell ref="P24:S24"/>
    <mergeCell ref="G65:H65"/>
    <mergeCell ref="B16:C16"/>
    <mergeCell ref="G16:H16"/>
    <mergeCell ref="G42:H42"/>
    <mergeCell ref="F64:I64"/>
    <mergeCell ref="G40:H40"/>
    <mergeCell ref="B65:C65"/>
    <mergeCell ref="B42:C42"/>
    <mergeCell ref="F39:I39"/>
    <mergeCell ref="A64:D64"/>
    <mergeCell ref="A1:B1"/>
    <mergeCell ref="A38:D38"/>
    <mergeCell ref="B39:C39"/>
    <mergeCell ref="E14:F14"/>
    <mergeCell ref="F38:I38"/>
    <mergeCell ref="D13:G1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920B2E3F0EEA47BD374772338B2EA7" ma:contentTypeVersion="11" ma:contentTypeDescription="Crée un document." ma:contentTypeScope="" ma:versionID="ea629ad9e07c5322e109cbc0ec28c38d">
  <xsd:schema xmlns:xsd="http://www.w3.org/2001/XMLSchema" xmlns:xs="http://www.w3.org/2001/XMLSchema" xmlns:p="http://schemas.microsoft.com/office/2006/metadata/properties" xmlns:ns3="79ed3434-acef-4883-a7e9-9e0f5793f4db" targetNamespace="http://schemas.microsoft.com/office/2006/metadata/properties" ma:root="true" ma:fieldsID="2f997a0cb9caf71f41620314ce8a4469" ns3:_="">
    <xsd:import namespace="79ed3434-acef-4883-a7e9-9e0f5793f4d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ed3434-acef-4883-a7e9-9e0f5793f4d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9ed3434-acef-4883-a7e9-9e0f5793f4db" xsi:nil="true"/>
  </documentManagement>
</p:properties>
</file>

<file path=customXml/itemProps1.xml><?xml version="1.0" encoding="utf-8"?>
<ds:datastoreItem xmlns:ds="http://schemas.openxmlformats.org/officeDocument/2006/customXml" ds:itemID="{3EE9E5CD-3859-4692-8260-8DBCE83CA0B3}"/>
</file>

<file path=customXml/itemProps2.xml><?xml version="1.0" encoding="utf-8"?>
<ds:datastoreItem xmlns:ds="http://schemas.openxmlformats.org/officeDocument/2006/customXml" ds:itemID="{1B4462D3-6952-4003-AA7E-AEC24887B2B8}"/>
</file>

<file path=customXml/itemProps3.xml><?xml version="1.0" encoding="utf-8"?>
<ds:datastoreItem xmlns:ds="http://schemas.openxmlformats.org/officeDocument/2006/customXml" ds:itemID="{B7CA7D00-BA33-4CDB-92A6-AABD9103C6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Université Paris Ouest Nanterre La Défense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Sanchez sartori Enzo</dc:creator>
  <cp:keywords/>
  <dc:description/>
  <cp:lastModifiedBy>Sanchez sartori Enzo</cp:lastModifiedBy>
  <cp:revision/>
  <dcterms:created xsi:type="dcterms:W3CDTF">2026-06-10T12:45:20Z</dcterms:created>
  <dcterms:modified xsi:type="dcterms:W3CDTF">2026-06-11T12:17:47Z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0x01010060920B2E3F0EEA47BD374772338B2EA7</vt:lpwstr>
  </property>
</Properties>
</file>